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verejny\Štefek\02.061 Jez Brantice, OHO - DPS+soupis\Příloha č. 2 - Soupis stavebních prací, dodávek a služeb s výkazem výměr\III_2_Vykaz_vymer\"/>
    </mc:Choice>
  </mc:AlternateContent>
  <bookViews>
    <workbookView xWindow="-120" yWindow="-120" windowWidth="29040" windowHeight="18240"/>
  </bookViews>
  <sheets>
    <sheet name="Rekapitulace" sheetId="1" r:id="rId1"/>
    <sheet name="SO_7_kl_1" sheetId="2" r:id="rId2"/>
  </sheets>
  <definedNames>
    <definedName name="_xlnm.Print_Area" localSheetId="0">Rekapitulace!$A$1:$D$97</definedName>
    <definedName name="_xlnm.Print_Area" localSheetId="1">SO_7_kl_1!$B$1:$J$163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2" l="1"/>
  <c r="H117" i="2" l="1"/>
  <c r="H116" i="2"/>
  <c r="R116" i="2"/>
  <c r="R118" i="2" s="1"/>
  <c r="R117" i="2" l="1"/>
  <c r="D96" i="1" l="1"/>
  <c r="D94" i="1"/>
  <c r="D92" i="1"/>
  <c r="D91" i="1"/>
  <c r="D90" i="1"/>
  <c r="H161" i="2"/>
  <c r="D61" i="1"/>
  <c r="D95" i="1" s="1"/>
  <c r="D93" i="1" l="1"/>
  <c r="D89" i="1"/>
  <c r="H160" i="2"/>
  <c r="H143" i="2"/>
  <c r="D44" i="1" s="1"/>
  <c r="D43" i="1"/>
  <c r="H137" i="2"/>
  <c r="D42" i="1" s="1"/>
  <c r="F113" i="2"/>
  <c r="D33" i="1" s="1"/>
  <c r="F106" i="2"/>
  <c r="D31" i="1" s="1"/>
  <c r="E97" i="2"/>
  <c r="E96" i="2"/>
  <c r="H162" i="2" l="1"/>
  <c r="D45" i="1" s="1"/>
  <c r="E98" i="2"/>
  <c r="D30" i="1" s="1"/>
  <c r="D37" i="1"/>
  <c r="I80" i="2" l="1"/>
  <c r="D24" i="1" s="1"/>
  <c r="H64" i="2"/>
  <c r="H68" i="2"/>
  <c r="H48" i="2" s="1"/>
  <c r="H57" i="2"/>
  <c r="H40" i="2"/>
  <c r="H36" i="2"/>
  <c r="H25" i="2"/>
  <c r="I85" i="2" s="1"/>
  <c r="H20" i="2"/>
  <c r="I84" i="2" s="1"/>
  <c r="H15" i="2"/>
  <c r="H46" i="2" s="1"/>
  <c r="H47" i="2" l="1"/>
  <c r="H49" i="2" s="1"/>
  <c r="D20" i="1" s="1"/>
  <c r="H70" i="2"/>
  <c r="D23" i="1" s="1"/>
  <c r="H42" i="2"/>
  <c r="D18" i="1" s="1"/>
  <c r="I86" i="2"/>
  <c r="H52" i="2"/>
  <c r="H58" i="2" s="1"/>
  <c r="D21" i="1" s="1"/>
  <c r="H27" i="2"/>
  <c r="D16" i="1" s="1"/>
  <c r="I89" i="2" l="1"/>
  <c r="D26" i="1" s="1"/>
  <c r="D25" i="1"/>
</calcChain>
</file>

<file path=xl/sharedStrings.xml><?xml version="1.0" encoding="utf-8"?>
<sst xmlns="http://schemas.openxmlformats.org/spreadsheetml/2006/main" count="361" uniqueCount="188">
  <si>
    <t xml:space="preserve">02.060 Opatření v úseku Brantice, OHO, </t>
  </si>
  <si>
    <t>dílčí stavba 02.061 Jez Brantice, stavba č. 5882.</t>
  </si>
  <si>
    <t>Objednavatel : Povodí Odry, s.p.</t>
  </si>
  <si>
    <t>Zhotovitel : AQUATIS a.s.</t>
  </si>
  <si>
    <t>Položka</t>
  </si>
  <si>
    <t>Popis položky</t>
  </si>
  <si>
    <t>Jednotka</t>
  </si>
  <si>
    <t>Množství DPS</t>
  </si>
  <si>
    <t>Bourací práce</t>
  </si>
  <si>
    <t>Výpočty viz výkaz výměr - kubaturové listy- KL 1</t>
  </si>
  <si>
    <t>1.1</t>
  </si>
  <si>
    <t>m3</t>
  </si>
  <si>
    <t>m</t>
  </si>
  <si>
    <t>Zemní práce</t>
  </si>
  <si>
    <t>2.4</t>
  </si>
  <si>
    <t>Skrývka svrchní vrstvy         tl.200 mm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</si>
  <si>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</si>
  <si>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2.1</t>
  </si>
  <si>
    <t>Prostor před ocelovou lávkou</t>
  </si>
  <si>
    <t>Šířka</t>
  </si>
  <si>
    <t xml:space="preserve">délka </t>
  </si>
  <si>
    <t>TL</t>
  </si>
  <si>
    <t>Objem</t>
  </si>
  <si>
    <t>Mezi korytem a náhonem</t>
  </si>
  <si>
    <t>objem</t>
  </si>
  <si>
    <t>m2</t>
  </si>
  <si>
    <t>Celkem</t>
  </si>
  <si>
    <t>Ostatní započteno v SO 03</t>
  </si>
  <si>
    <t>2.2</t>
  </si>
  <si>
    <t>Ostatní zahrnuto v SO 03</t>
  </si>
  <si>
    <t>výška</t>
  </si>
  <si>
    <t>půd.plocha 1</t>
  </si>
  <si>
    <t>půd. plocha 1</t>
  </si>
  <si>
    <t>Za náhonem</t>
  </si>
  <si>
    <t>půd. plocha 2</t>
  </si>
  <si>
    <t>Objem výkopů celkem</t>
  </si>
  <si>
    <t>2.3</t>
  </si>
  <si>
    <t>Hutněný zásyp zeminou z výkopu</t>
  </si>
  <si>
    <t>Přístupová cesta= odhumusování</t>
  </si>
  <si>
    <t>Zásyp kolem PB kotvícího bloku</t>
  </si>
  <si>
    <t>Hutněný zásyp celkem</t>
  </si>
  <si>
    <t xml:space="preserve">Levý břeh za náhonem </t>
  </si>
  <si>
    <t>Plocha v řezu</t>
  </si>
  <si>
    <t>Prům délka</t>
  </si>
  <si>
    <t>Rampa mezi korytem a náhonem</t>
  </si>
  <si>
    <t>LB za náhonem</t>
  </si>
  <si>
    <t>2.5</t>
  </si>
  <si>
    <t xml:space="preserve">Hutněný násyp </t>
  </si>
  <si>
    <t>Rampa</t>
  </si>
  <si>
    <t>Délka</t>
  </si>
  <si>
    <t>Prům. plocha v řezu</t>
  </si>
  <si>
    <t>Odkopávka celkem</t>
  </si>
  <si>
    <t>Hutněný násyp celkem</t>
  </si>
  <si>
    <r>
      <t>m</t>
    </r>
    <r>
      <rPr>
        <vertAlign val="superscript"/>
        <sz val="10"/>
        <rFont val="Arial"/>
        <family val="2"/>
        <charset val="238"/>
      </rPr>
      <t>3</t>
    </r>
  </si>
  <si>
    <t>Betony</t>
  </si>
  <si>
    <t>2.6</t>
  </si>
  <si>
    <t>2.7</t>
  </si>
  <si>
    <t>2.8</t>
  </si>
  <si>
    <t>Plocha v příčném řezu</t>
  </si>
  <si>
    <t>Planimetrem</t>
  </si>
  <si>
    <t>Úprava pláně bez zhutnění</t>
  </si>
  <si>
    <t>Úprava pláně bez zhutnění CELKEM</t>
  </si>
  <si>
    <r>
      <t>m</t>
    </r>
    <r>
      <rPr>
        <vertAlign val="superscript"/>
        <sz val="10"/>
        <rFont val="Arial"/>
        <family val="2"/>
        <charset val="238"/>
      </rPr>
      <t>2</t>
    </r>
  </si>
  <si>
    <t>3</t>
  </si>
  <si>
    <t>Podkladní beton C 20/25</t>
  </si>
  <si>
    <t>Železobeton C30/37 XF3XC3</t>
  </si>
  <si>
    <t>3.1</t>
  </si>
  <si>
    <t>3.2</t>
  </si>
  <si>
    <t>tl.</t>
  </si>
  <si>
    <t>Pod kotevními bloky ocelové lávky</t>
  </si>
  <si>
    <t>LB</t>
  </si>
  <si>
    <t>PB</t>
  </si>
  <si>
    <t>Plocha</t>
  </si>
  <si>
    <t>Objem celkem</t>
  </si>
  <si>
    <t>Kotevní bloky</t>
  </si>
  <si>
    <t>šířka</t>
  </si>
  <si>
    <t>délka</t>
  </si>
  <si>
    <t>ks</t>
  </si>
  <si>
    <t>4</t>
  </si>
  <si>
    <t>Bednění</t>
  </si>
  <si>
    <t>2*(3+1)</t>
  </si>
  <si>
    <t>6</t>
  </si>
  <si>
    <t>Výztuž 10 505(R)</t>
  </si>
  <si>
    <t>5</t>
  </si>
  <si>
    <t>Uvažováno 80 kg/m3</t>
  </si>
  <si>
    <t>2,4*80</t>
  </si>
  <si>
    <t>kg</t>
  </si>
  <si>
    <t>5.1</t>
  </si>
  <si>
    <t>Výrobky</t>
  </si>
  <si>
    <t>Pojezdové desky recyklát tl. 11,5 mm 1,5-10 t</t>
  </si>
  <si>
    <t>7</t>
  </si>
  <si>
    <t>Přeložka oplocení</t>
  </si>
  <si>
    <t>Dočasná ocelová lávka</t>
  </si>
  <si>
    <t xml:space="preserve">s nájezdovými rampami je celková délka cca 30,35 m. </t>
  </si>
  <si>
    <t>Bude prostorově uzavřená s dolní mostovkou, rozebíratelná</t>
  </si>
  <si>
    <t>Lávka je dvoupruhová se světlou šířkou mezi madly zábradlí 2000 mm.</t>
  </si>
  <si>
    <r>
      <t>Zatížitelnost lávky pro rozpětí konstrukce 27,0 m je 4,11 kN/m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. </t>
    </r>
  </si>
  <si>
    <t>Pronájem, montáž, demontáž</t>
  </si>
  <si>
    <t>6.1</t>
  </si>
  <si>
    <t>kpl</t>
  </si>
  <si>
    <t>6.2</t>
  </si>
  <si>
    <r>
      <t xml:space="preserve">Dočasná kompozitová lávka přes náhon k MVE, s rozpětím 6 m,  průchozí šířka 1,5 m     Zatížení 5 kNm-2.               </t>
    </r>
    <r>
      <rPr>
        <b/>
        <sz val="11"/>
        <color theme="1"/>
        <rFont val="Calibri"/>
        <family val="2"/>
        <charset val="238"/>
        <scheme val="minor"/>
      </rPr>
      <t xml:space="preserve">Pronájem, montáž, demontáž  </t>
    </r>
  </si>
  <si>
    <t xml:space="preserve"> Zatížení 5 kNm-2.               Pronájem, montáž, demontáž  </t>
  </si>
  <si>
    <t xml:space="preserve">Dočasná lávka přes náhon k MVE, s rozpětím 6 m,  průchozí šířka 1,5 m </t>
  </si>
  <si>
    <t>6.3</t>
  </si>
  <si>
    <t>6.4</t>
  </si>
  <si>
    <t>6.5</t>
  </si>
  <si>
    <t>Silniční panel 3000x1000x180</t>
  </si>
  <si>
    <t>Silniční panel 3000x1000x215</t>
  </si>
  <si>
    <t>U kompozitní lávky</t>
  </si>
  <si>
    <t>3*4</t>
  </si>
  <si>
    <t>pod kotevními bloky</t>
  </si>
  <si>
    <t>Cesta mezi lávkami</t>
  </si>
  <si>
    <t>Přístup od  náhonu</t>
  </si>
  <si>
    <t>Plocha celkem</t>
  </si>
  <si>
    <r>
      <t xml:space="preserve">Silniční panel 3000 x 1000 x 215                                            </t>
    </r>
    <r>
      <rPr>
        <b/>
        <sz val="11"/>
        <color theme="1"/>
        <rFont val="Calibri"/>
        <family val="2"/>
        <charset val="238"/>
        <scheme val="minor"/>
      </rPr>
      <t>Pokládka, demontáž</t>
    </r>
  </si>
  <si>
    <r>
      <t xml:space="preserve">Silniční panel 3000 x 1000 x 180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 Pokládka, demontáž</t>
    </r>
  </si>
  <si>
    <r>
      <t xml:space="preserve">Pojezdové desky recyklát tl. 11,5 mm 1,5-10 t       </t>
    </r>
    <r>
      <rPr>
        <b/>
        <sz val="11"/>
        <color theme="1"/>
        <rFont val="Calibri"/>
        <family val="2"/>
        <charset val="238"/>
        <scheme val="minor"/>
      </rPr>
      <t xml:space="preserve">  Pokládka, demontáž</t>
    </r>
  </si>
  <si>
    <t>6.6.</t>
  </si>
  <si>
    <t>2*13</t>
  </si>
  <si>
    <t>Otevřený kovový stavební plot</t>
  </si>
  <si>
    <t>DxV</t>
  </si>
  <si>
    <t>3545x2000</t>
  </si>
  <si>
    <t>Hmotnost 21,2 kg</t>
  </si>
  <si>
    <t>7.1</t>
  </si>
  <si>
    <t>7.2</t>
  </si>
  <si>
    <t>Oplocení 1 kolem pozemku č. 267</t>
  </si>
  <si>
    <t>Oplocení 2 kolem pozemku č. 267</t>
  </si>
  <si>
    <t>Odvoz a dočasné uskladnění pro opětnou montáž</t>
  </si>
  <si>
    <t>7.3</t>
  </si>
  <si>
    <t>7.5</t>
  </si>
  <si>
    <t>7.6</t>
  </si>
  <si>
    <t>7.7</t>
  </si>
  <si>
    <t>8,5*2</t>
  </si>
  <si>
    <t>Bourání cihlového sloupku - oplocení 2                          0,9*2</t>
  </si>
  <si>
    <t>Přísyp k soklu oplocení 2                                          6,6*0,2*0,5</t>
  </si>
  <si>
    <t>15+10</t>
  </si>
  <si>
    <t>Sloupky, drátěná výplň - výška oplocení 2,0m, délka 8,5 m</t>
  </si>
  <si>
    <t>Výstavba cihlového sloupku s vyspárováním - plot 2           0,9*0,9*2</t>
  </si>
  <si>
    <t>oprava soklu plotu 2                                  (0,3+0,3+0,3)*6,6</t>
  </si>
  <si>
    <t>7.8</t>
  </si>
  <si>
    <t>7.9</t>
  </si>
  <si>
    <t>Demontáž oplocení 1</t>
  </si>
  <si>
    <t>Stínící plotová folie , tmavě zelná 180g/m na mobilním dočasném oplocení u pozemku č. 267                           15*2 Poznámka :Ocelové profily přeložky oplocení  (mobilní oplocení) - započteno  v pol. 6.6</t>
  </si>
  <si>
    <t>7.10</t>
  </si>
  <si>
    <t>7.11</t>
  </si>
  <si>
    <t>Plot z ocelových profilů , kotvený do betonového soklu. Oplocení bude demontováno, sokl bude přesypán tak, nebránil provozu na dočasné přístupové cestě.                         Délka oplocení 7m, výška 2,0 m                                             Odvoz a dočasné uskladnění pro opětnou montáž</t>
  </si>
  <si>
    <t>Po demontáži lávky budou rampy odstraněny pol.2.3</t>
  </si>
  <si>
    <t>Odkopávka dočasných násypů</t>
  </si>
  <si>
    <t>Hutněný násyp  - dočasné rampy - budou odstraněny - započteno v pol. 2.3</t>
  </si>
  <si>
    <t>Bourání oplocení -součást SO 05 úprava koryta</t>
  </si>
  <si>
    <t>Rampy z těžkého  kamenného záhozu fr 80-200 kg - zábrana- rampy pro zabezpečeni propadu hlinitého materiálu do náhonu -  po demontáže lávky bude kamenný materiál odstraněn (zřízení - odstranění)</t>
  </si>
  <si>
    <t>Ohumusování a zatravnění  v tl 200 mm    PB- za náhonem - součást so 03</t>
  </si>
  <si>
    <r>
      <t xml:space="preserve">Dočasné ochranné oplocení podél dočasné přístupové cesty. Otevřený kovový stavební plot.                                   DxV =3545*2000.Hmotnost 21,2 kg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Pronájem, montáž, demontáž</t>
    </r>
  </si>
  <si>
    <t>Demontáž proti travních zahradních obrubníků</t>
  </si>
  <si>
    <t>Betonová římsa výšky 0,2 m                                1* 1*0,2</t>
  </si>
  <si>
    <t>Montáž oplocení 1 - postavení , ukotvení, proti travní prvky</t>
  </si>
  <si>
    <r>
      <t xml:space="preserve">Dočasná ocelová lávka                                                      Bude použit modulární systém lávky o požadovaném rozpětí 27,0 m (s nájezdovými rampami je celková délka cca 30,35 m). Je to  prostě podepřená příhradová konstrukce na rozpětí 27 m v modulárním kroku 3000mm.  (9 dílů + 2 x nájezdová rampa). Konstrukce bude  prostorově uzavřená s dolní mostovkou, rozebíratelná. Hlavní nosné prvky tvoří: příčný rám, dolní a horní pasy, mostovkový rošt, diagonály.horního vodorovného ztužení, diagonály svislého stěnového ztužení, zábradlí ložiska a nájezdové rampy. Lávka je dvoupruhová se světlou šířkou mezi madly zábradlí 2000 mm.Zatížitelnost lávky pro rozpětí konstrukce 27,0 m je 4,11 kN/m2.   Samotný mostovkový rošt s kompozitovými mostovkami je dimenzován na zatížení 5 kNm-2. viz technická zpráva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  Pronájem, montáž, demontáž</t>
    </r>
    <r>
      <rPr>
        <sz val="10"/>
        <color theme="1"/>
        <rFont val="Arial"/>
        <family val="2"/>
        <charset val="238"/>
      </rPr>
      <t xml:space="preserve">  </t>
    </r>
  </si>
  <si>
    <t xml:space="preserve">Půdorysná plocha </t>
  </si>
  <si>
    <t>Pro kotevní prvku na pravém břehu (Ocelová lávka)</t>
  </si>
  <si>
    <t>Pro kotevní prvku na levém břehu ( Ocelová lávka)</t>
  </si>
  <si>
    <t>PB - přístupový chodník</t>
  </si>
  <si>
    <t>Ohumusování a zatravnění  roviny v tl 200 mm    PB- za náhonem - součást so 03</t>
  </si>
  <si>
    <t>Bude použit modulární systém lávky o požadovaném rozpětí 27,0 m</t>
  </si>
  <si>
    <t>Přístup z komunikace na ocelovou lávku (LB)</t>
  </si>
  <si>
    <t>Dočasné ochranné oplocení podél dočasné přístupové cesty</t>
  </si>
  <si>
    <t>SO 07  Dočasná lávka</t>
  </si>
  <si>
    <t>Výkaz výměr - Rekapitulace</t>
  </si>
  <si>
    <t>Výkaz výměr -Kubaturový list 1</t>
  </si>
  <si>
    <t xml:space="preserve">Samotný mostovkový rošt s kompozitovými mostovkami je dimenzován </t>
  </si>
  <si>
    <t>na zatížení 5 kNm-2.</t>
  </si>
  <si>
    <t xml:space="preserve"> v modulárním kroku 3000 mm (9 dílů + 2 x nájezdová rampa)</t>
  </si>
  <si>
    <t xml:space="preserve">Je to  prostě podepřená příhradovou konstrukce na rozpětí 27 m </t>
  </si>
  <si>
    <t xml:space="preserve">Rampy z těžkého  kamenného záhozu fr 80-200 kg - zábrana- </t>
  </si>
  <si>
    <t>lávky bude kamenný materiál odstraněn (zřízení - odstranění)materiál odstraněn</t>
  </si>
  <si>
    <t>rampy pro zabezpečenipropadu hlinitého materiálu do náhonu -  po demontáže</t>
  </si>
  <si>
    <t>8</t>
  </si>
  <si>
    <t>Silniční značka B11- osazení</t>
  </si>
  <si>
    <t>Nepažený výkop v hornině  3.I</t>
  </si>
  <si>
    <r>
      <t xml:space="preserve">Vázaná výztuž do </t>
    </r>
    <r>
      <rPr>
        <sz val="10"/>
        <color theme="1"/>
        <rFont val="Symbol"/>
        <family val="1"/>
        <charset val="2"/>
      </rPr>
      <t xml:space="preserve">f </t>
    </r>
    <r>
      <rPr>
        <sz val="10"/>
        <color theme="1"/>
        <rFont val="Arial"/>
        <family val="2"/>
        <charset val="238"/>
      </rPr>
      <t>12 mm</t>
    </r>
  </si>
  <si>
    <r>
      <t xml:space="preserve">Vázaná výztuž nad 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 CE"/>
        <charset val="238"/>
      </rPr>
      <t xml:space="preserve"> 12 mm</t>
    </r>
  </si>
  <si>
    <t>Datum : březen 2022</t>
  </si>
  <si>
    <t>Uvažováno 7,99 kg/m2</t>
  </si>
  <si>
    <t>2*(0,9*2,9)</t>
  </si>
  <si>
    <r>
      <t xml:space="preserve">Kari sít do </t>
    </r>
    <r>
      <rPr>
        <sz val="10"/>
        <color theme="1"/>
        <rFont val="Symbol"/>
        <family val="1"/>
        <charset val="2"/>
      </rPr>
      <t xml:space="preserve">f </t>
    </r>
    <r>
      <rPr>
        <sz val="10"/>
        <color theme="1"/>
        <rFont val="Arial"/>
        <family val="2"/>
        <charset val="238"/>
      </rPr>
      <t>8 mm</t>
    </r>
  </si>
  <si>
    <t>Datum : červen 2022</t>
  </si>
  <si>
    <r>
      <t xml:space="preserve">Kari sítě do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>8 mm</t>
    </r>
  </si>
  <si>
    <r>
      <t>m</t>
    </r>
    <r>
      <rPr>
        <b/>
        <vertAlign val="super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</si>
</sst>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10"/>
      <name val="Symbol"/>
      <family val="1"/>
      <charset val="2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9"/>
      <color theme="1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sz val="10"/>
      <color theme="1"/>
      <name val="Symbol"/>
      <family val="1"/>
      <charset val="2"/>
    </font>
    <font>
      <b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0" fillId="0" borderId="1" xfId="0" applyFill="1" applyBorder="1"/>
    <xf numFmtId="49" fontId="0" fillId="0" borderId="0" xfId="0" applyNumberForma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 wrapText="1"/>
    </xf>
    <xf numFmtId="0" fontId="16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1" fontId="0" fillId="0" borderId="0" xfId="0" applyNumberFormat="1" applyFont="1"/>
    <xf numFmtId="0" fontId="3" fillId="0" borderId="0" xfId="0" applyFont="1" applyAlignment="1">
      <alignment horizontal="left"/>
    </xf>
    <xf numFmtId="1" fontId="3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 vertical="center"/>
    </xf>
    <xf numFmtId="1" fontId="18" fillId="0" borderId="0" xfId="0" applyNumberFormat="1" applyFont="1"/>
    <xf numFmtId="0" fontId="18" fillId="0" borderId="0" xfId="0" applyFont="1" applyAlignment="1">
      <alignment horizontal="left" vertical="center"/>
    </xf>
    <xf numFmtId="0" fontId="0" fillId="2" borderId="12" xfId="0" applyFill="1" applyBorder="1" applyAlignment="1">
      <alignment horizontal="right" vertical="center"/>
    </xf>
    <xf numFmtId="0" fontId="0" fillId="2" borderId="13" xfId="0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0" fontId="0" fillId="0" borderId="1" xfId="0" applyFont="1" applyFill="1" applyBorder="1"/>
    <xf numFmtId="0" fontId="6" fillId="0" borderId="10" xfId="0" applyFont="1" applyFill="1" applyBorder="1" applyAlignment="1">
      <alignment horizontal="center" vertical="top" wrapText="1"/>
    </xf>
    <xf numFmtId="0" fontId="0" fillId="0" borderId="0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21" fillId="0" borderId="0" xfId="0" applyFont="1" applyFill="1" applyBorder="1"/>
    <xf numFmtId="0" fontId="21" fillId="0" borderId="2" xfId="0" applyFont="1" applyFill="1" applyBorder="1"/>
    <xf numFmtId="0" fontId="0" fillId="0" borderId="0" xfId="0" applyFont="1" applyFill="1" applyBorder="1" applyAlignmen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0" fillId="0" borderId="0" xfId="0" applyFont="1" applyFill="1"/>
    <xf numFmtId="0" fontId="5" fillId="0" borderId="0" xfId="0" applyFont="1" applyFill="1" applyBorder="1"/>
    <xf numFmtId="0" fontId="23" fillId="0" borderId="0" xfId="0" applyFont="1" applyFill="1" applyAlignment="1">
      <alignment vertical="center"/>
    </xf>
    <xf numFmtId="2" fontId="15" fillId="0" borderId="0" xfId="0" applyNumberFormat="1" applyFont="1" applyFill="1"/>
    <xf numFmtId="2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/>
    <xf numFmtId="49" fontId="5" fillId="0" borderId="7" xfId="0" applyNumberFormat="1" applyFont="1" applyFill="1" applyBorder="1" applyAlignment="1">
      <alignment horizontal="right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0" fontId="8" fillId="0" borderId="1" xfId="0" applyFon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/>
    </xf>
    <xf numFmtId="49" fontId="0" fillId="0" borderId="7" xfId="0" applyNumberFormat="1" applyFill="1" applyBorder="1"/>
    <xf numFmtId="49" fontId="0" fillId="0" borderId="7" xfId="0" applyNumberFormat="1" applyFont="1" applyFill="1" applyBorder="1" applyAlignment="1">
      <alignment horizontal="right" vertical="top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164" fontId="0" fillId="0" borderId="8" xfId="0" applyNumberFormat="1" applyFill="1" applyBorder="1" applyAlignment="1">
      <alignment horizontal="center" vertical="top"/>
    </xf>
    <xf numFmtId="49" fontId="0" fillId="0" borderId="7" xfId="0" applyNumberFormat="1" applyFont="1" applyFill="1" applyBorder="1" applyAlignment="1">
      <alignment horizontal="right"/>
    </xf>
    <xf numFmtId="49" fontId="0" fillId="0" borderId="7" xfId="0" applyNumberFormat="1" applyFill="1" applyBorder="1" applyAlignment="1">
      <alignment horizontal="right"/>
    </xf>
    <xf numFmtId="0" fontId="11" fillId="0" borderId="1" xfId="0" applyFont="1" applyFill="1" applyBorder="1"/>
    <xf numFmtId="164" fontId="0" fillId="0" borderId="8" xfId="0" applyNumberFormat="1" applyFont="1" applyFill="1" applyBorder="1" applyAlignment="1">
      <alignment horizontal="center"/>
    </xf>
    <xf numFmtId="49" fontId="0" fillId="0" borderId="7" xfId="0" applyNumberFormat="1" applyFont="1" applyFill="1" applyBorder="1"/>
    <xf numFmtId="1" fontId="0" fillId="0" borderId="8" xfId="0" applyNumberFormat="1" applyFont="1" applyFill="1" applyBorder="1" applyAlignment="1">
      <alignment horizontal="center"/>
    </xf>
    <xf numFmtId="49" fontId="7" fillId="0" borderId="7" xfId="0" applyNumberFormat="1" applyFont="1" applyFill="1" applyBorder="1" applyAlignment="1">
      <alignment horizontal="right" vertical="center"/>
    </xf>
    <xf numFmtId="0" fontId="0" fillId="0" borderId="8" xfId="0" applyFont="1" applyFill="1" applyBorder="1"/>
    <xf numFmtId="0" fontId="12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8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8" xfId="0" applyFill="1" applyBorder="1" applyAlignment="1">
      <alignment horizontal="center"/>
    </xf>
    <xf numFmtId="0" fontId="0" fillId="0" borderId="8" xfId="0" applyFill="1" applyBorder="1"/>
    <xf numFmtId="0" fontId="0" fillId="0" borderId="0" xfId="0" applyFill="1"/>
    <xf numFmtId="14" fontId="0" fillId="0" borderId="7" xfId="0" applyNumberFormat="1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0" fillId="0" borderId="8" xfId="0" applyFill="1" applyBorder="1" applyAlignment="1">
      <alignment horizontal="center" wrapText="1"/>
    </xf>
    <xf numFmtId="16" fontId="0" fillId="0" borderId="7" xfId="0" applyNumberFormat="1" applyFont="1" applyFill="1" applyBorder="1" applyAlignment="1">
      <alignment horizontal="right"/>
    </xf>
    <xf numFmtId="0" fontId="0" fillId="0" borderId="1" xfId="0" applyFill="1" applyBorder="1" applyAlignment="1"/>
    <xf numFmtId="0" fontId="0" fillId="0" borderId="7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6" fillId="0" borderId="8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wrapText="1"/>
    </xf>
    <xf numFmtId="1" fontId="0" fillId="0" borderId="8" xfId="0" applyNumberForma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right"/>
    </xf>
    <xf numFmtId="49" fontId="0" fillId="0" borderId="10" xfId="0" applyNumberFormat="1" applyFill="1" applyBorder="1"/>
    <xf numFmtId="0" fontId="0" fillId="0" borderId="11" xfId="0" applyFill="1" applyBorder="1" applyAlignment="1">
      <alignment horizontal="center"/>
    </xf>
    <xf numFmtId="0" fontId="8" fillId="0" borderId="1" xfId="0" applyFont="1" applyFill="1" applyBorder="1"/>
    <xf numFmtId="0" fontId="4" fillId="3" borderId="4" xfId="0" applyFont="1" applyFill="1" applyBorder="1" applyAlignment="1">
      <alignment horizontal="right" vertical="top"/>
    </xf>
    <xf numFmtId="0" fontId="4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49" fontId="8" fillId="3" borderId="7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/>
    <xf numFmtId="0" fontId="6" fillId="3" borderId="1" xfId="0" applyFont="1" applyFill="1" applyBorder="1" applyAlignment="1">
      <alignment horizontal="center" wrapText="1"/>
    </xf>
    <xf numFmtId="164" fontId="6" fillId="3" borderId="8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wrapText="1"/>
    </xf>
    <xf numFmtId="164" fontId="0" fillId="3" borderId="8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164" fontId="2" fillId="3" borderId="8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6" fillId="3" borderId="1" xfId="0" applyFont="1" applyFill="1" applyBorder="1"/>
    <xf numFmtId="0" fontId="0" fillId="3" borderId="8" xfId="0" applyFont="1" applyFill="1" applyBorder="1"/>
    <xf numFmtId="0" fontId="2" fillId="3" borderId="7" xfId="0" applyFont="1" applyFill="1" applyBorder="1"/>
    <xf numFmtId="0" fontId="2" fillId="3" borderId="1" xfId="0" applyFont="1" applyFill="1" applyBorder="1"/>
    <xf numFmtId="0" fontId="0" fillId="3" borderId="1" xfId="0" applyFont="1" applyFill="1" applyBorder="1"/>
    <xf numFmtId="0" fontId="0" fillId="3" borderId="1" xfId="0" applyFill="1" applyBorder="1"/>
    <xf numFmtId="0" fontId="0" fillId="3" borderId="8" xfId="0" applyFill="1" applyBorder="1"/>
    <xf numFmtId="0" fontId="19" fillId="0" borderId="0" xfId="0" applyFont="1" applyFill="1" applyAlignment="1">
      <alignment horizontal="left"/>
    </xf>
    <xf numFmtId="1" fontId="19" fillId="0" borderId="0" xfId="0" applyNumberFormat="1" applyFont="1" applyFill="1" applyAlignment="1">
      <alignment horizontal="center" vertical="top" wrapText="1"/>
    </xf>
    <xf numFmtId="0" fontId="19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left" vertical="center"/>
    </xf>
    <xf numFmtId="1" fontId="18" fillId="0" borderId="0" xfId="0" applyNumberFormat="1" applyFont="1" applyFill="1"/>
    <xf numFmtId="0" fontId="18" fillId="0" borderId="0" xfId="0" applyFont="1" applyFill="1" applyAlignment="1">
      <alignment horizontal="left" vertical="center"/>
    </xf>
    <xf numFmtId="1" fontId="0" fillId="0" borderId="0" xfId="0" applyNumberFormat="1" applyFont="1" applyFill="1"/>
    <xf numFmtId="49" fontId="0" fillId="0" borderId="0" xfId="0" applyNumberFormat="1" applyFont="1" applyFill="1" applyBorder="1"/>
    <xf numFmtId="49" fontId="2" fillId="0" borderId="0" xfId="0" applyNumberFormat="1" applyFont="1" applyFill="1" applyBorder="1"/>
    <xf numFmtId="49" fontId="2" fillId="0" borderId="0" xfId="0" applyNumberFormat="1" applyFont="1" applyFill="1"/>
    <xf numFmtId="164" fontId="0" fillId="0" borderId="0" xfId="0" applyNumberFormat="1" applyFont="1" applyFill="1"/>
    <xf numFmtId="164" fontId="0" fillId="0" borderId="0" xfId="0" applyNumberFormat="1" applyFont="1" applyFill="1" applyBorder="1"/>
    <xf numFmtId="49" fontId="2" fillId="0" borderId="2" xfId="0" applyNumberFormat="1" applyFont="1" applyFill="1" applyBorder="1"/>
    <xf numFmtId="2" fontId="0" fillId="0" borderId="0" xfId="0" applyNumberFormat="1" applyFont="1" applyFill="1"/>
    <xf numFmtId="49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0" fontId="2" fillId="0" borderId="0" xfId="0" applyFont="1" applyFill="1"/>
    <xf numFmtId="1" fontId="0" fillId="0" borderId="0" xfId="0" applyNumberFormat="1" applyFont="1" applyFill="1" applyBorder="1"/>
    <xf numFmtId="49" fontId="0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right"/>
    </xf>
    <xf numFmtId="0" fontId="22" fillId="0" borderId="0" xfId="0" applyFont="1" applyFill="1" applyBorder="1"/>
    <xf numFmtId="49" fontId="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horizontal="right" vertical="top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49" fontId="0" fillId="0" borderId="7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170602</xdr:colOff>
      <xdr:row>45</xdr:row>
      <xdr:rowOff>15875</xdr:rowOff>
    </xdr:from>
    <xdr:to>
      <xdr:col>1</xdr:col>
      <xdr:colOff>3111861</xdr:colOff>
      <xdr:row>55</xdr:row>
      <xdr:rowOff>53975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25D2C56-334B-4412-981C-DCB92E8F2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477" y="14525625"/>
          <a:ext cx="2941259" cy="1816101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180976</xdr:colOff>
      <xdr:row>78</xdr:row>
      <xdr:rowOff>85726</xdr:rowOff>
    </xdr:from>
    <xdr:to>
      <xdr:col>1</xdr:col>
      <xdr:colOff>2943225</xdr:colOff>
      <xdr:row>87</xdr:row>
      <xdr:rowOff>22368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C357063D-289C-4108-A6EE-D026AE82D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6" y="21050251"/>
          <a:ext cx="2762249" cy="1651142"/>
        </a:xfrm>
        <a:prstGeom prst="rect">
          <a:avLst/>
        </a:prstGeom>
      </xdr:spPr>
    </xdr:pic>
    <xdr:clientData/>
  </xdr:twoCellAnchor>
  <xdr:twoCellAnchor editAs="oneCell">
    <xdr:from>
      <xdr:col>1</xdr:col>
      <xdr:colOff>36634</xdr:colOff>
      <xdr:row>63</xdr:row>
      <xdr:rowOff>7327</xdr:rowOff>
    </xdr:from>
    <xdr:to>
      <xdr:col>1</xdr:col>
      <xdr:colOff>1389183</xdr:colOff>
      <xdr:row>73</xdr:row>
      <xdr:rowOff>87985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67629BB-252A-4AAC-A10F-C77A48E19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403" y="17745808"/>
          <a:ext cx="1352549" cy="19856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181371</xdr:colOff>
      <xdr:row>148</xdr:row>
      <xdr:rowOff>44451</xdr:rowOff>
    </xdr:from>
    <xdr:to>
      <xdr:col>7</xdr:col>
      <xdr:colOff>208714</xdr:colOff>
      <xdr:row>157</xdr:row>
      <xdr:rowOff>92078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ACBAF64-81CC-43D6-9664-DA70D955F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6605" y="28837732"/>
          <a:ext cx="3053515" cy="1744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zoomScale="130" zoomScaleNormal="130" zoomScaleSheetLayoutView="130" workbookViewId="0">
      <selection activeCell="E10" sqref="E10"/>
    </sheetView>
  </sheetViews>
  <sheetFormatPr defaultRowHeight="15" x14ac:dyDescent="0.25"/>
  <cols>
    <col min="1" max="1" width="7.7109375" customWidth="1"/>
    <col min="2" max="2" width="51.140625" customWidth="1"/>
    <col min="3" max="3" width="13.5703125" customWidth="1"/>
    <col min="4" max="4" width="17.28515625" customWidth="1"/>
    <col min="5" max="5" width="9.140625" style="26"/>
  </cols>
  <sheetData>
    <row r="1" spans="1:4" x14ac:dyDescent="0.25">
      <c r="A1" s="10" t="s">
        <v>0</v>
      </c>
      <c r="B1" s="11"/>
      <c r="D1" s="1"/>
    </row>
    <row r="2" spans="1:4" ht="16.5" customHeight="1" x14ac:dyDescent="0.25">
      <c r="A2" s="8" t="s">
        <v>1</v>
      </c>
      <c r="B2" s="11"/>
      <c r="D2" s="1"/>
    </row>
    <row r="3" spans="1:4" x14ac:dyDescent="0.25">
      <c r="A3" s="12" t="s">
        <v>2</v>
      </c>
      <c r="B3" s="13"/>
      <c r="D3" s="1"/>
    </row>
    <row r="4" spans="1:4" x14ac:dyDescent="0.25">
      <c r="A4" s="12" t="s">
        <v>3</v>
      </c>
      <c r="B4" s="13"/>
    </row>
    <row r="5" spans="1:4" x14ac:dyDescent="0.25">
      <c r="A5" s="14" t="s">
        <v>181</v>
      </c>
      <c r="B5" s="13"/>
      <c r="D5" s="1"/>
    </row>
    <row r="6" spans="1:4" x14ac:dyDescent="0.25">
      <c r="D6" s="1"/>
    </row>
    <row r="7" spans="1:4" x14ac:dyDescent="0.25">
      <c r="A7" s="8" t="s">
        <v>166</v>
      </c>
      <c r="D7" s="1"/>
    </row>
    <row r="8" spans="1:4" x14ac:dyDescent="0.25">
      <c r="A8" s="8" t="s">
        <v>167</v>
      </c>
      <c r="B8" s="9"/>
      <c r="D8" s="1"/>
    </row>
    <row r="9" spans="1:4" ht="16.5" thickBot="1" x14ac:dyDescent="0.3">
      <c r="A9" s="7"/>
      <c r="D9" s="2"/>
    </row>
    <row r="10" spans="1:4" ht="15.75" thickBot="1" x14ac:dyDescent="0.3">
      <c r="A10" s="15" t="s">
        <v>4</v>
      </c>
      <c r="B10" s="16" t="s">
        <v>5</v>
      </c>
      <c r="C10" s="16" t="s">
        <v>6</v>
      </c>
      <c r="D10" s="17" t="s">
        <v>7</v>
      </c>
    </row>
    <row r="11" spans="1:4" x14ac:dyDescent="0.25">
      <c r="A11" s="93">
        <v>1</v>
      </c>
      <c r="B11" s="94" t="s">
        <v>8</v>
      </c>
      <c r="C11" s="95"/>
      <c r="D11" s="96"/>
    </row>
    <row r="12" spans="1:4" x14ac:dyDescent="0.25">
      <c r="A12" s="39" t="s">
        <v>10</v>
      </c>
      <c r="B12" s="40" t="s">
        <v>150</v>
      </c>
      <c r="C12" s="41"/>
      <c r="D12" s="42"/>
    </row>
    <row r="13" spans="1:4" x14ac:dyDescent="0.25">
      <c r="A13" s="43"/>
      <c r="B13" s="44"/>
      <c r="C13" s="45" t="s">
        <v>12</v>
      </c>
      <c r="D13" s="46">
        <v>0</v>
      </c>
    </row>
    <row r="14" spans="1:4" x14ac:dyDescent="0.25">
      <c r="A14" s="97">
        <v>2</v>
      </c>
      <c r="B14" s="98" t="s">
        <v>13</v>
      </c>
      <c r="C14" s="99"/>
      <c r="D14" s="100"/>
    </row>
    <row r="15" spans="1:4" x14ac:dyDescent="0.25">
      <c r="A15" s="47"/>
      <c r="B15" s="49" t="s">
        <v>9</v>
      </c>
      <c r="C15" s="50"/>
      <c r="D15" s="51"/>
    </row>
    <row r="16" spans="1:4" ht="17.25" x14ac:dyDescent="0.25">
      <c r="A16" s="47" t="s">
        <v>17</v>
      </c>
      <c r="B16" s="40" t="s">
        <v>15</v>
      </c>
      <c r="C16" s="48" t="s">
        <v>16</v>
      </c>
      <c r="D16" s="51">
        <f>SO_7_kl_1!H27</f>
        <v>26.988</v>
      </c>
    </row>
    <row r="17" spans="1:9" ht="17.25" x14ac:dyDescent="0.25">
      <c r="A17" s="47"/>
      <c r="B17" s="3" t="s">
        <v>27</v>
      </c>
      <c r="C17" s="48" t="s">
        <v>16</v>
      </c>
      <c r="D17" s="52"/>
    </row>
    <row r="18" spans="1:9" x14ac:dyDescent="0.25">
      <c r="A18" s="47" t="s">
        <v>28</v>
      </c>
      <c r="B18" s="92" t="s">
        <v>178</v>
      </c>
      <c r="C18" s="3"/>
      <c r="D18" s="52">
        <f>SO_7_kl_1!H42</f>
        <v>22.96</v>
      </c>
    </row>
    <row r="19" spans="1:9" x14ac:dyDescent="0.25">
      <c r="A19" s="47"/>
      <c r="B19" s="3" t="s">
        <v>27</v>
      </c>
      <c r="C19" s="3"/>
      <c r="D19" s="52"/>
    </row>
    <row r="20" spans="1:9" x14ac:dyDescent="0.25">
      <c r="A20" s="47" t="s">
        <v>36</v>
      </c>
      <c r="B20" s="18" t="s">
        <v>148</v>
      </c>
      <c r="C20" s="48" t="s">
        <v>53</v>
      </c>
      <c r="D20" s="52">
        <f>SO_7_kl_1!H49</f>
        <v>86.337999999999994</v>
      </c>
    </row>
    <row r="21" spans="1:9" ht="17.25" x14ac:dyDescent="0.25">
      <c r="A21" s="47" t="s">
        <v>14</v>
      </c>
      <c r="B21" s="18" t="s">
        <v>37</v>
      </c>
      <c r="C21" s="48" t="s">
        <v>16</v>
      </c>
      <c r="D21" s="52">
        <f>SO_7_kl_1!H58</f>
        <v>25.238</v>
      </c>
    </row>
    <row r="22" spans="1:9" x14ac:dyDescent="0.25">
      <c r="A22" s="53"/>
      <c r="B22" s="18" t="s">
        <v>27</v>
      </c>
      <c r="C22" s="3"/>
      <c r="D22" s="52"/>
    </row>
    <row r="23" spans="1:9" ht="30" customHeight="1" x14ac:dyDescent="0.25">
      <c r="A23" s="54" t="s">
        <v>46</v>
      </c>
      <c r="B23" s="55" t="s">
        <v>149</v>
      </c>
      <c r="C23" s="48" t="s">
        <v>16</v>
      </c>
      <c r="D23" s="52">
        <f>SO_7_kl_1!H70</f>
        <v>83.35</v>
      </c>
    </row>
    <row r="24" spans="1:9" ht="60" customHeight="1" x14ac:dyDescent="0.25">
      <c r="A24" s="54" t="s">
        <v>55</v>
      </c>
      <c r="B24" s="55" t="s">
        <v>151</v>
      </c>
      <c r="C24" s="56" t="s">
        <v>16</v>
      </c>
      <c r="D24" s="57">
        <f>SO_7_kl_1!I80</f>
        <v>3.5</v>
      </c>
    </row>
    <row r="25" spans="1:9" x14ac:dyDescent="0.25">
      <c r="A25" s="54" t="s">
        <v>56</v>
      </c>
      <c r="B25" s="55" t="s">
        <v>60</v>
      </c>
      <c r="C25" s="48" t="s">
        <v>62</v>
      </c>
      <c r="D25" s="52">
        <f>SO_7_kl_1!I86</f>
        <v>38</v>
      </c>
    </row>
    <row r="26" spans="1:9" ht="30" x14ac:dyDescent="0.25">
      <c r="A26" s="54" t="s">
        <v>57</v>
      </c>
      <c r="B26" s="55" t="s">
        <v>152</v>
      </c>
      <c r="C26" s="48" t="s">
        <v>62</v>
      </c>
      <c r="D26" s="52">
        <f>SO_7_kl_1!I89</f>
        <v>38</v>
      </c>
    </row>
    <row r="27" spans="1:9" x14ac:dyDescent="0.25">
      <c r="A27" s="54"/>
      <c r="B27" s="55"/>
      <c r="C27" s="48"/>
      <c r="D27" s="52"/>
    </row>
    <row r="28" spans="1:9" x14ac:dyDescent="0.25">
      <c r="A28" s="101" t="s">
        <v>63</v>
      </c>
      <c r="B28" s="102" t="s">
        <v>54</v>
      </c>
      <c r="C28" s="99"/>
      <c r="D28" s="103"/>
    </row>
    <row r="29" spans="1:9" x14ac:dyDescent="0.25">
      <c r="A29" s="58"/>
      <c r="B29" s="49" t="s">
        <v>9</v>
      </c>
      <c r="C29" s="55"/>
      <c r="D29" s="52"/>
      <c r="E29" s="151"/>
      <c r="F29" s="77"/>
      <c r="G29" s="77"/>
      <c r="H29" s="77"/>
      <c r="I29" s="77"/>
    </row>
    <row r="30" spans="1:9" x14ac:dyDescent="0.25">
      <c r="A30" s="59" t="s">
        <v>66</v>
      </c>
      <c r="B30" s="60" t="s">
        <v>64</v>
      </c>
      <c r="C30" s="48" t="s">
        <v>53</v>
      </c>
      <c r="D30" s="52">
        <f>SO_7_kl_1!E98</f>
        <v>5.4</v>
      </c>
      <c r="E30" s="29"/>
    </row>
    <row r="31" spans="1:9" x14ac:dyDescent="0.25">
      <c r="A31" s="58" t="s">
        <v>67</v>
      </c>
      <c r="B31" s="60" t="s">
        <v>65</v>
      </c>
      <c r="C31" s="48" t="s">
        <v>53</v>
      </c>
      <c r="D31" s="61">
        <f>SO_7_kl_1!F106</f>
        <v>2.4000000000000004</v>
      </c>
    </row>
    <row r="32" spans="1:9" x14ac:dyDescent="0.25">
      <c r="A32" s="62"/>
      <c r="B32" s="18"/>
      <c r="C32" s="48"/>
      <c r="D32" s="63"/>
    </row>
    <row r="33" spans="1:7" x14ac:dyDescent="0.25">
      <c r="A33" s="101" t="s">
        <v>78</v>
      </c>
      <c r="B33" s="102" t="s">
        <v>79</v>
      </c>
      <c r="C33" s="104" t="s">
        <v>187</v>
      </c>
      <c r="D33" s="105">
        <f>SO_7_kl_1!F113</f>
        <v>6.4</v>
      </c>
    </row>
    <row r="34" spans="1:7" x14ac:dyDescent="0.25">
      <c r="A34" s="58"/>
      <c r="B34" s="55"/>
      <c r="C34" s="48"/>
      <c r="D34" s="63"/>
    </row>
    <row r="35" spans="1:7" x14ac:dyDescent="0.25">
      <c r="A35" s="106" t="s">
        <v>83</v>
      </c>
      <c r="B35" s="107" t="s">
        <v>82</v>
      </c>
      <c r="C35" s="108"/>
      <c r="D35" s="109"/>
    </row>
    <row r="36" spans="1:7" x14ac:dyDescent="0.25">
      <c r="A36" s="64"/>
      <c r="B36" s="49" t="s">
        <v>9</v>
      </c>
      <c r="C36" s="40"/>
      <c r="D36" s="65"/>
    </row>
    <row r="37" spans="1:7" x14ac:dyDescent="0.25">
      <c r="A37" s="58" t="s">
        <v>87</v>
      </c>
      <c r="B37" s="66" t="s">
        <v>186</v>
      </c>
      <c r="C37" s="67" t="s">
        <v>86</v>
      </c>
      <c r="D37" s="68">
        <f>SO_7_kl_1!H117</f>
        <v>41.707799999999999</v>
      </c>
    </row>
    <row r="38" spans="1:7" x14ac:dyDescent="0.25">
      <c r="A38" s="62"/>
      <c r="B38" s="18"/>
      <c r="C38" s="67"/>
      <c r="D38" s="65"/>
    </row>
    <row r="39" spans="1:7" x14ac:dyDescent="0.25">
      <c r="A39" s="110">
        <v>6</v>
      </c>
      <c r="B39" s="111" t="s">
        <v>88</v>
      </c>
      <c r="C39" s="112"/>
      <c r="D39" s="109"/>
    </row>
    <row r="40" spans="1:7" ht="206.25" customHeight="1" x14ac:dyDescent="0.25">
      <c r="A40" s="54" t="s">
        <v>98</v>
      </c>
      <c r="B40" s="69" t="s">
        <v>157</v>
      </c>
      <c r="C40" s="70" t="s">
        <v>99</v>
      </c>
      <c r="D40" s="71">
        <v>1</v>
      </c>
    </row>
    <row r="41" spans="1:7" ht="45" x14ac:dyDescent="0.25">
      <c r="A41" s="54" t="s">
        <v>100</v>
      </c>
      <c r="B41" s="72" t="s">
        <v>101</v>
      </c>
      <c r="C41" s="70" t="s">
        <v>99</v>
      </c>
      <c r="D41" s="73">
        <v>1</v>
      </c>
    </row>
    <row r="42" spans="1:7" ht="30" x14ac:dyDescent="0.25">
      <c r="A42" s="54" t="s">
        <v>104</v>
      </c>
      <c r="B42" s="72" t="s">
        <v>115</v>
      </c>
      <c r="C42" s="74" t="s">
        <v>77</v>
      </c>
      <c r="D42" s="73">
        <f>SO_7_kl_1!H137</f>
        <v>14</v>
      </c>
    </row>
    <row r="43" spans="1:7" ht="30" x14ac:dyDescent="0.25">
      <c r="A43" s="54" t="s">
        <v>105</v>
      </c>
      <c r="B43" s="72" t="s">
        <v>116</v>
      </c>
      <c r="C43" s="74" t="s">
        <v>77</v>
      </c>
      <c r="D43" s="73">
        <f>SO_7_kl_1!H138</f>
        <v>3</v>
      </c>
    </row>
    <row r="44" spans="1:7" ht="30" x14ac:dyDescent="0.25">
      <c r="A44" s="54" t="s">
        <v>106</v>
      </c>
      <c r="B44" s="72" t="s">
        <v>117</v>
      </c>
      <c r="C44" s="48" t="s">
        <v>62</v>
      </c>
      <c r="D44" s="75">
        <f>SO_7_kl_1!H143</f>
        <v>56</v>
      </c>
      <c r="E44" s="27"/>
    </row>
    <row r="45" spans="1:7" ht="66" customHeight="1" x14ac:dyDescent="0.25">
      <c r="A45" s="148" t="s">
        <v>118</v>
      </c>
      <c r="B45" s="6" t="s">
        <v>153</v>
      </c>
      <c r="C45" s="146" t="s">
        <v>12</v>
      </c>
      <c r="D45" s="147">
        <f>SO_7_kl_1!H162</f>
        <v>51</v>
      </c>
      <c r="E45" s="28"/>
      <c r="F45" s="5"/>
      <c r="G45" s="5"/>
    </row>
    <row r="46" spans="1:7" x14ac:dyDescent="0.25">
      <c r="A46" s="148"/>
      <c r="B46" s="149"/>
      <c r="C46" s="146"/>
      <c r="D46" s="147"/>
      <c r="E46" s="28"/>
      <c r="F46" s="5"/>
      <c r="G46" s="5"/>
    </row>
    <row r="47" spans="1:7" x14ac:dyDescent="0.25">
      <c r="A47" s="148"/>
      <c r="B47" s="149"/>
      <c r="C47" s="146"/>
      <c r="D47" s="147"/>
    </row>
    <row r="48" spans="1:7" x14ac:dyDescent="0.25">
      <c r="A48" s="148"/>
      <c r="B48" s="149"/>
      <c r="C48" s="146"/>
      <c r="D48" s="147"/>
    </row>
    <row r="49" spans="1:4" x14ac:dyDescent="0.25">
      <c r="A49" s="148"/>
      <c r="B49" s="149"/>
      <c r="C49" s="146"/>
      <c r="D49" s="147"/>
    </row>
    <row r="50" spans="1:4" x14ac:dyDescent="0.25">
      <c r="A50" s="148"/>
      <c r="B50" s="149"/>
      <c r="C50" s="146"/>
      <c r="D50" s="147"/>
    </row>
    <row r="51" spans="1:4" x14ac:dyDescent="0.25">
      <c r="A51" s="148"/>
      <c r="B51" s="149"/>
      <c r="C51" s="146"/>
      <c r="D51" s="147"/>
    </row>
    <row r="52" spans="1:4" x14ac:dyDescent="0.25">
      <c r="A52" s="148"/>
      <c r="B52" s="149"/>
      <c r="C52" s="146"/>
      <c r="D52" s="147"/>
    </row>
    <row r="53" spans="1:4" x14ac:dyDescent="0.25">
      <c r="A53" s="148"/>
      <c r="B53" s="149"/>
      <c r="C53" s="146"/>
      <c r="D53" s="147"/>
    </row>
    <row r="54" spans="1:4" x14ac:dyDescent="0.25">
      <c r="A54" s="148"/>
      <c r="B54" s="149"/>
      <c r="C54" s="146"/>
      <c r="D54" s="147"/>
    </row>
    <row r="55" spans="1:4" ht="4.5" customHeight="1" x14ac:dyDescent="0.25">
      <c r="A55" s="148"/>
      <c r="B55" s="149"/>
      <c r="C55" s="146"/>
      <c r="D55" s="147"/>
    </row>
    <row r="56" spans="1:4" x14ac:dyDescent="0.25">
      <c r="A56" s="148"/>
      <c r="B56" s="149"/>
      <c r="C56" s="146"/>
      <c r="D56" s="147"/>
    </row>
    <row r="57" spans="1:4" x14ac:dyDescent="0.25">
      <c r="A57" s="101" t="s">
        <v>90</v>
      </c>
      <c r="B57" s="113" t="s">
        <v>91</v>
      </c>
      <c r="C57" s="113"/>
      <c r="D57" s="114"/>
    </row>
    <row r="58" spans="1:4" x14ac:dyDescent="0.25">
      <c r="A58" s="54" t="s">
        <v>124</v>
      </c>
      <c r="B58" s="3" t="s">
        <v>142</v>
      </c>
      <c r="C58" s="77"/>
      <c r="D58" s="76"/>
    </row>
    <row r="59" spans="1:4" x14ac:dyDescent="0.25">
      <c r="A59" s="78"/>
      <c r="B59" s="6" t="s">
        <v>126</v>
      </c>
      <c r="C59" s="74"/>
      <c r="D59" s="76"/>
    </row>
    <row r="60" spans="1:4" ht="18" customHeight="1" x14ac:dyDescent="0.25">
      <c r="A60" s="79"/>
      <c r="B60" s="72" t="s">
        <v>137</v>
      </c>
      <c r="C60" s="3"/>
      <c r="D60" s="76"/>
    </row>
    <row r="61" spans="1:4" ht="18" customHeight="1" x14ac:dyDescent="0.25">
      <c r="A61" s="79"/>
      <c r="B61" s="72" t="s">
        <v>133</v>
      </c>
      <c r="C61" s="56" t="s">
        <v>62</v>
      </c>
      <c r="D61" s="80">
        <f>8.5*2</f>
        <v>17</v>
      </c>
    </row>
    <row r="62" spans="1:4" x14ac:dyDescent="0.25">
      <c r="A62" s="79"/>
      <c r="B62" s="3" t="s">
        <v>154</v>
      </c>
      <c r="C62" s="74" t="s">
        <v>12</v>
      </c>
      <c r="D62" s="75">
        <v>8.5</v>
      </c>
    </row>
    <row r="63" spans="1:4" x14ac:dyDescent="0.25">
      <c r="A63" s="81"/>
      <c r="B63" s="3" t="s">
        <v>128</v>
      </c>
      <c r="C63" s="74"/>
      <c r="D63" s="75"/>
    </row>
    <row r="64" spans="1:4" x14ac:dyDescent="0.25">
      <c r="A64" s="79"/>
      <c r="B64" s="82"/>
      <c r="C64" s="3"/>
      <c r="D64" s="75"/>
    </row>
    <row r="65" spans="1:4" x14ac:dyDescent="0.25">
      <c r="A65" s="79"/>
      <c r="B65" s="82"/>
      <c r="C65" s="3"/>
      <c r="D65" s="75"/>
    </row>
    <row r="66" spans="1:4" x14ac:dyDescent="0.25">
      <c r="A66" s="79"/>
      <c r="B66" s="82"/>
      <c r="C66" s="3"/>
      <c r="D66" s="75"/>
    </row>
    <row r="67" spans="1:4" x14ac:dyDescent="0.25">
      <c r="A67" s="79"/>
      <c r="B67" s="82"/>
      <c r="C67" s="3"/>
      <c r="D67" s="75"/>
    </row>
    <row r="68" spans="1:4" x14ac:dyDescent="0.25">
      <c r="A68" s="79"/>
      <c r="B68" s="82"/>
      <c r="C68" s="3"/>
      <c r="D68" s="75"/>
    </row>
    <row r="69" spans="1:4" x14ac:dyDescent="0.25">
      <c r="A69" s="79"/>
      <c r="B69" s="82"/>
      <c r="C69" s="3"/>
      <c r="D69" s="75"/>
    </row>
    <row r="70" spans="1:4" x14ac:dyDescent="0.25">
      <c r="A70" s="79"/>
      <c r="B70" s="82"/>
      <c r="C70" s="3"/>
      <c r="D70" s="75"/>
    </row>
    <row r="71" spans="1:4" x14ac:dyDescent="0.25">
      <c r="A71" s="79"/>
      <c r="B71" s="82"/>
      <c r="C71" s="3"/>
      <c r="D71" s="75"/>
    </row>
    <row r="72" spans="1:4" x14ac:dyDescent="0.25">
      <c r="A72" s="79"/>
      <c r="B72" s="82"/>
      <c r="C72" s="3"/>
      <c r="D72" s="75"/>
    </row>
    <row r="73" spans="1:4" x14ac:dyDescent="0.25">
      <c r="A73" s="79"/>
      <c r="B73" s="82"/>
      <c r="C73" s="3"/>
      <c r="D73" s="75"/>
    </row>
    <row r="74" spans="1:4" x14ac:dyDescent="0.25">
      <c r="A74" s="79"/>
      <c r="B74" s="82"/>
      <c r="C74" s="3"/>
      <c r="D74" s="75"/>
    </row>
    <row r="75" spans="1:4" x14ac:dyDescent="0.25">
      <c r="A75" s="58" t="s">
        <v>125</v>
      </c>
      <c r="B75" s="3" t="s">
        <v>142</v>
      </c>
      <c r="C75" s="3"/>
      <c r="D75" s="75"/>
    </row>
    <row r="76" spans="1:4" x14ac:dyDescent="0.25">
      <c r="A76" s="62"/>
      <c r="B76" s="6" t="s">
        <v>127</v>
      </c>
      <c r="C76" s="3"/>
      <c r="D76" s="75"/>
    </row>
    <row r="77" spans="1:4" ht="75" x14ac:dyDescent="0.25">
      <c r="A77" s="83"/>
      <c r="B77" s="6" t="s">
        <v>146</v>
      </c>
      <c r="C77" s="56" t="s">
        <v>62</v>
      </c>
      <c r="D77" s="73">
        <v>14</v>
      </c>
    </row>
    <row r="78" spans="1:4" x14ac:dyDescent="0.25">
      <c r="A78" s="83"/>
      <c r="B78" s="6"/>
      <c r="C78" s="56" t="s">
        <v>12</v>
      </c>
      <c r="D78" s="73">
        <v>7</v>
      </c>
    </row>
    <row r="79" spans="1:4" x14ac:dyDescent="0.25">
      <c r="A79" s="83"/>
      <c r="B79" s="150"/>
      <c r="C79" s="3"/>
      <c r="D79" s="75"/>
    </row>
    <row r="80" spans="1:4" x14ac:dyDescent="0.25">
      <c r="A80" s="83"/>
      <c r="B80" s="150"/>
      <c r="C80" s="3"/>
      <c r="D80" s="75"/>
    </row>
    <row r="81" spans="1:5" x14ac:dyDescent="0.25">
      <c r="A81" s="83"/>
      <c r="B81" s="150"/>
      <c r="C81" s="3"/>
      <c r="D81" s="75"/>
    </row>
    <row r="82" spans="1:5" x14ac:dyDescent="0.25">
      <c r="A82" s="83"/>
      <c r="B82" s="150"/>
      <c r="C82" s="3"/>
      <c r="D82" s="75"/>
    </row>
    <row r="83" spans="1:5" x14ac:dyDescent="0.25">
      <c r="A83" s="83"/>
      <c r="B83" s="150"/>
      <c r="C83" s="3"/>
      <c r="D83" s="76"/>
    </row>
    <row r="84" spans="1:5" x14ac:dyDescent="0.25">
      <c r="A84" s="62"/>
      <c r="B84" s="150"/>
      <c r="C84" s="3"/>
      <c r="D84" s="76"/>
    </row>
    <row r="85" spans="1:5" x14ac:dyDescent="0.25">
      <c r="A85" s="62"/>
      <c r="B85" s="84"/>
      <c r="C85" s="3"/>
      <c r="D85" s="76"/>
    </row>
    <row r="86" spans="1:5" x14ac:dyDescent="0.25">
      <c r="A86" s="62"/>
      <c r="B86" s="84"/>
      <c r="C86" s="3"/>
      <c r="D86" s="76"/>
    </row>
    <row r="87" spans="1:5" x14ac:dyDescent="0.25">
      <c r="A87" s="62"/>
      <c r="B87" s="84"/>
      <c r="C87" s="3"/>
      <c r="D87" s="76"/>
    </row>
    <row r="88" spans="1:5" x14ac:dyDescent="0.25">
      <c r="A88" s="62"/>
      <c r="B88" s="84"/>
      <c r="C88" s="3"/>
      <c r="D88" s="76"/>
    </row>
    <row r="89" spans="1:5" x14ac:dyDescent="0.25">
      <c r="A89" s="54" t="s">
        <v>129</v>
      </c>
      <c r="B89" s="85" t="s">
        <v>135</v>
      </c>
      <c r="C89" s="56" t="s">
        <v>53</v>
      </c>
      <c r="D89" s="86">
        <f>6.6*0.2*0.5</f>
        <v>0.66</v>
      </c>
    </row>
    <row r="90" spans="1:5" x14ac:dyDescent="0.25">
      <c r="A90" s="54" t="s">
        <v>130</v>
      </c>
      <c r="B90" s="85" t="s">
        <v>134</v>
      </c>
      <c r="C90" s="56" t="s">
        <v>53</v>
      </c>
      <c r="D90" s="86">
        <f>0.9*2</f>
        <v>1.8</v>
      </c>
    </row>
    <row r="91" spans="1:5" ht="60" x14ac:dyDescent="0.25">
      <c r="A91" s="54" t="s">
        <v>131</v>
      </c>
      <c r="B91" s="72" t="s">
        <v>143</v>
      </c>
      <c r="C91" s="56" t="s">
        <v>62</v>
      </c>
      <c r="D91" s="71">
        <f>15*2</f>
        <v>30</v>
      </c>
      <c r="E91" s="30"/>
    </row>
    <row r="92" spans="1:5" ht="30" x14ac:dyDescent="0.25">
      <c r="A92" s="54" t="s">
        <v>132</v>
      </c>
      <c r="B92" s="87" t="s">
        <v>138</v>
      </c>
      <c r="C92" s="56" t="s">
        <v>53</v>
      </c>
      <c r="D92" s="51">
        <f>0.9*0.9*2</f>
        <v>1.62</v>
      </c>
    </row>
    <row r="93" spans="1:5" x14ac:dyDescent="0.25">
      <c r="A93" s="54" t="s">
        <v>140</v>
      </c>
      <c r="B93" s="3" t="s">
        <v>155</v>
      </c>
      <c r="C93" s="56" t="s">
        <v>53</v>
      </c>
      <c r="D93" s="71">
        <f>1*1*0.2</f>
        <v>0.2</v>
      </c>
    </row>
    <row r="94" spans="1:5" x14ac:dyDescent="0.25">
      <c r="A94" s="54" t="s">
        <v>141</v>
      </c>
      <c r="B94" s="3" t="s">
        <v>139</v>
      </c>
      <c r="C94" s="3"/>
      <c r="D94" s="51">
        <f>(0.3+0.3+0.3)*6.6</f>
        <v>5.9399999999999995</v>
      </c>
    </row>
    <row r="95" spans="1:5" x14ac:dyDescent="0.25">
      <c r="A95" s="58" t="s">
        <v>144</v>
      </c>
      <c r="B95" s="3" t="s">
        <v>156</v>
      </c>
      <c r="C95" s="56" t="s">
        <v>62</v>
      </c>
      <c r="D95" s="88">
        <f>D61</f>
        <v>17</v>
      </c>
    </row>
    <row r="96" spans="1:5" x14ac:dyDescent="0.25">
      <c r="A96" s="58" t="s">
        <v>145</v>
      </c>
      <c r="B96" s="3" t="s">
        <v>156</v>
      </c>
      <c r="C96" s="56" t="s">
        <v>62</v>
      </c>
      <c r="D96" s="75">
        <f>D77</f>
        <v>14</v>
      </c>
    </row>
    <row r="97" spans="1:4" ht="15.75" thickBot="1" x14ac:dyDescent="0.3">
      <c r="A97" s="89" t="s">
        <v>176</v>
      </c>
      <c r="B97" s="90" t="s">
        <v>177</v>
      </c>
      <c r="C97" s="19" t="s">
        <v>77</v>
      </c>
      <c r="D97" s="91">
        <v>1</v>
      </c>
    </row>
    <row r="98" spans="1:4" x14ac:dyDescent="0.25">
      <c r="B98" s="4"/>
    </row>
    <row r="99" spans="1:4" x14ac:dyDescent="0.25">
      <c r="B99" s="4"/>
    </row>
  </sheetData>
  <mergeCells count="5">
    <mergeCell ref="C45:C56"/>
    <mergeCell ref="D45:D56"/>
    <mergeCell ref="A45:A56"/>
    <mergeCell ref="B46:B56"/>
    <mergeCell ref="B79:B84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&amp;RVýkaz výměr SO 07</oddHeader>
    <oddFooter>&amp;L&amp;F&amp;C&amp;A&amp;R&amp;P/&amp;N</oddFooter>
  </headerFooter>
  <rowBreaks count="2" manualBreakCount="2">
    <brk id="39" max="3" man="1"/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5"/>
  <sheetViews>
    <sheetView zoomScale="96" zoomScaleNormal="96" zoomScaleSheetLayoutView="115" workbookViewId="0">
      <selection activeCell="B5" sqref="B5"/>
    </sheetView>
  </sheetViews>
  <sheetFormatPr defaultRowHeight="15" x14ac:dyDescent="0.25"/>
  <cols>
    <col min="1" max="1" width="7.7109375" style="33" customWidth="1"/>
    <col min="2" max="2" width="5.140625" style="124" customWidth="1"/>
    <col min="3" max="10" width="9.140625" style="33"/>
    <col min="11" max="11" width="9.5703125" style="33" bestFit="1" customWidth="1"/>
    <col min="12" max="16384" width="9.140625" style="33"/>
  </cols>
  <sheetData>
    <row r="1" spans="2:9" x14ac:dyDescent="0.25">
      <c r="B1" s="115" t="s">
        <v>0</v>
      </c>
      <c r="C1" s="116"/>
    </row>
    <row r="2" spans="2:9" x14ac:dyDescent="0.25">
      <c r="B2" s="117" t="s">
        <v>1</v>
      </c>
      <c r="C2" s="116"/>
    </row>
    <row r="3" spans="2:9" x14ac:dyDescent="0.25">
      <c r="B3" s="118" t="s">
        <v>2</v>
      </c>
      <c r="C3" s="119"/>
    </row>
    <row r="4" spans="2:9" x14ac:dyDescent="0.25">
      <c r="B4" s="118" t="s">
        <v>3</v>
      </c>
      <c r="C4" s="119"/>
    </row>
    <row r="5" spans="2:9" x14ac:dyDescent="0.25">
      <c r="B5" s="120" t="s">
        <v>185</v>
      </c>
      <c r="C5" s="119"/>
    </row>
    <row r="6" spans="2:9" x14ac:dyDescent="0.25">
      <c r="B6" s="33"/>
    </row>
    <row r="7" spans="2:9" x14ac:dyDescent="0.25">
      <c r="B7" s="117" t="s">
        <v>166</v>
      </c>
    </row>
    <row r="8" spans="2:9" x14ac:dyDescent="0.25">
      <c r="B8" s="117" t="s">
        <v>168</v>
      </c>
      <c r="C8" s="121"/>
    </row>
    <row r="9" spans="2:9" x14ac:dyDescent="0.25">
      <c r="B9" s="122">
        <v>2</v>
      </c>
      <c r="C9" s="20" t="s">
        <v>13</v>
      </c>
      <c r="D9" s="20"/>
      <c r="E9" s="20"/>
      <c r="F9" s="20"/>
      <c r="G9" s="20"/>
    </row>
    <row r="10" spans="2:9" x14ac:dyDescent="0.25">
      <c r="B10" s="122" t="s">
        <v>17</v>
      </c>
      <c r="C10" s="34" t="s">
        <v>15</v>
      </c>
      <c r="D10" s="20"/>
      <c r="E10" s="20"/>
      <c r="F10" s="20"/>
      <c r="G10" s="20"/>
    </row>
    <row r="11" spans="2:9" x14ac:dyDescent="0.25">
      <c r="B11" s="123"/>
      <c r="C11" s="20" t="s">
        <v>18</v>
      </c>
      <c r="D11" s="20"/>
      <c r="E11" s="20"/>
      <c r="F11" s="20"/>
      <c r="G11" s="20"/>
    </row>
    <row r="12" spans="2:9" x14ac:dyDescent="0.25">
      <c r="B12" s="123"/>
      <c r="C12" s="20" t="s">
        <v>19</v>
      </c>
      <c r="D12" s="20">
        <v>1.8</v>
      </c>
      <c r="E12" s="20" t="s">
        <v>12</v>
      </c>
      <c r="F12" s="20">
        <f>D12*D13</f>
        <v>14.940000000000001</v>
      </c>
      <c r="G12" s="20"/>
    </row>
    <row r="13" spans="2:9" x14ac:dyDescent="0.25">
      <c r="B13" s="123"/>
      <c r="C13" s="20" t="s">
        <v>20</v>
      </c>
      <c r="D13" s="20">
        <v>8.3000000000000007</v>
      </c>
      <c r="E13" s="20" t="s">
        <v>12</v>
      </c>
      <c r="F13" s="20"/>
      <c r="G13" s="20"/>
    </row>
    <row r="14" spans="2:9" x14ac:dyDescent="0.25">
      <c r="B14" s="123"/>
      <c r="C14" s="21" t="s">
        <v>21</v>
      </c>
      <c r="D14" s="21">
        <v>0.2</v>
      </c>
      <c r="E14" s="21" t="s">
        <v>12</v>
      </c>
      <c r="F14" s="21"/>
      <c r="G14" s="21"/>
      <c r="H14" s="21"/>
    </row>
    <row r="15" spans="2:9" x14ac:dyDescent="0.25">
      <c r="C15" s="20" t="s">
        <v>22</v>
      </c>
      <c r="H15" s="125">
        <f>D12*D13*D14</f>
        <v>2.9880000000000004</v>
      </c>
      <c r="I15" s="33" t="s">
        <v>11</v>
      </c>
    </row>
    <row r="17" spans="2:16" x14ac:dyDescent="0.25">
      <c r="C17" s="33" t="s">
        <v>23</v>
      </c>
    </row>
    <row r="18" spans="2:16" x14ac:dyDescent="0.25">
      <c r="C18" s="20" t="s">
        <v>158</v>
      </c>
      <c r="D18" s="20"/>
      <c r="E18" s="20"/>
      <c r="F18" s="20">
        <v>95</v>
      </c>
      <c r="G18" s="20" t="s">
        <v>25</v>
      </c>
    </row>
    <row r="19" spans="2:16" x14ac:dyDescent="0.25">
      <c r="C19" s="20" t="s">
        <v>21</v>
      </c>
      <c r="D19" s="20">
        <v>0.2</v>
      </c>
      <c r="E19" s="20" t="s">
        <v>12</v>
      </c>
      <c r="F19" s="20"/>
      <c r="G19" s="20"/>
      <c r="J19" s="20"/>
    </row>
    <row r="20" spans="2:16" x14ac:dyDescent="0.25">
      <c r="C20" s="22" t="s">
        <v>24</v>
      </c>
      <c r="D20" s="22"/>
      <c r="E20" s="22"/>
      <c r="F20" s="22"/>
      <c r="G20" s="22"/>
      <c r="H20" s="22">
        <f>F18*D19</f>
        <v>19</v>
      </c>
      <c r="I20" s="33" t="s">
        <v>11</v>
      </c>
      <c r="J20" s="20"/>
    </row>
    <row r="21" spans="2:16" x14ac:dyDescent="0.25">
      <c r="C21" s="20"/>
      <c r="D21" s="20"/>
      <c r="E21" s="20"/>
      <c r="F21" s="20"/>
      <c r="G21" s="20"/>
      <c r="H21" s="126"/>
      <c r="I21" s="20"/>
      <c r="J21" s="20"/>
    </row>
    <row r="22" spans="2:16" x14ac:dyDescent="0.25">
      <c r="C22" s="20" t="s">
        <v>33</v>
      </c>
      <c r="D22" s="20"/>
      <c r="E22" s="20"/>
      <c r="F22" s="20"/>
      <c r="G22" s="20"/>
      <c r="H22" s="20"/>
      <c r="I22" s="20"/>
      <c r="J22" s="20"/>
    </row>
    <row r="23" spans="2:16" x14ac:dyDescent="0.25">
      <c r="C23" s="20" t="s">
        <v>158</v>
      </c>
      <c r="D23" s="20"/>
      <c r="E23" s="20"/>
      <c r="F23" s="20">
        <v>25</v>
      </c>
      <c r="G23" s="20" t="s">
        <v>25</v>
      </c>
    </row>
    <row r="24" spans="2:16" x14ac:dyDescent="0.25">
      <c r="C24" s="20" t="s">
        <v>21</v>
      </c>
      <c r="D24" s="20">
        <v>0.2</v>
      </c>
      <c r="E24" s="20" t="s">
        <v>12</v>
      </c>
      <c r="F24" s="20"/>
      <c r="G24" s="20"/>
    </row>
    <row r="25" spans="2:16" x14ac:dyDescent="0.25">
      <c r="C25" s="22" t="s">
        <v>24</v>
      </c>
      <c r="D25" s="22"/>
      <c r="E25" s="22"/>
      <c r="F25" s="22"/>
      <c r="G25" s="22"/>
      <c r="H25" s="22">
        <f>F23*D24</f>
        <v>5</v>
      </c>
      <c r="I25" s="33" t="s">
        <v>11</v>
      </c>
    </row>
    <row r="26" spans="2:16" x14ac:dyDescent="0.25">
      <c r="B26" s="127"/>
      <c r="C26" s="21"/>
      <c r="D26" s="21"/>
      <c r="E26" s="21"/>
      <c r="F26" s="21"/>
      <c r="G26" s="21"/>
      <c r="H26" s="21"/>
      <c r="I26" s="21"/>
    </row>
    <row r="27" spans="2:16" x14ac:dyDescent="0.25">
      <c r="C27" s="20" t="s">
        <v>26</v>
      </c>
      <c r="H27" s="125">
        <f>SUM(H14:H25)</f>
        <v>26.988</v>
      </c>
      <c r="I27" s="33" t="s">
        <v>11</v>
      </c>
      <c r="O27" s="128"/>
      <c r="P27" s="128"/>
    </row>
    <row r="28" spans="2:16" x14ac:dyDescent="0.25">
      <c r="C28" s="20" t="s">
        <v>27</v>
      </c>
      <c r="O28" s="128"/>
      <c r="P28" s="128"/>
    </row>
    <row r="29" spans="2:16" x14ac:dyDescent="0.25">
      <c r="B29" s="123"/>
      <c r="C29" s="20"/>
      <c r="D29" s="20"/>
      <c r="E29" s="20"/>
      <c r="F29" s="20"/>
      <c r="G29" s="20"/>
      <c r="H29" s="20"/>
      <c r="O29" s="128"/>
      <c r="P29" s="128"/>
    </row>
    <row r="30" spans="2:16" x14ac:dyDescent="0.25">
      <c r="B30" s="123"/>
      <c r="C30" s="20"/>
      <c r="D30" s="20"/>
      <c r="E30" s="20"/>
      <c r="F30" s="20"/>
      <c r="G30" s="20"/>
      <c r="H30" s="20"/>
      <c r="O30" s="128"/>
      <c r="P30" s="128"/>
    </row>
    <row r="31" spans="2:16" x14ac:dyDescent="0.25">
      <c r="B31" s="129" t="s">
        <v>28</v>
      </c>
      <c r="C31" s="130" t="s">
        <v>178</v>
      </c>
      <c r="D31" s="130"/>
      <c r="E31" s="130"/>
      <c r="F31" s="130"/>
      <c r="G31" s="20"/>
      <c r="H31" s="20"/>
      <c r="O31" s="128"/>
      <c r="P31" s="128"/>
    </row>
    <row r="32" spans="2:16" x14ac:dyDescent="0.25">
      <c r="B32" s="123"/>
      <c r="C32" s="20" t="s">
        <v>159</v>
      </c>
      <c r="D32" s="20"/>
      <c r="E32" s="20"/>
      <c r="F32" s="20"/>
      <c r="G32" s="20"/>
      <c r="H32" s="20"/>
      <c r="O32" s="128"/>
      <c r="P32" s="128"/>
    </row>
    <row r="33" spans="1:16" x14ac:dyDescent="0.25">
      <c r="A33" s="131"/>
      <c r="B33" s="123"/>
      <c r="C33" s="130" t="s">
        <v>32</v>
      </c>
      <c r="D33" s="131"/>
      <c r="E33" s="20">
        <v>32</v>
      </c>
      <c r="F33" s="20" t="s">
        <v>25</v>
      </c>
      <c r="G33" s="20"/>
      <c r="H33" s="20"/>
      <c r="O33" s="128"/>
      <c r="P33" s="128"/>
    </row>
    <row r="34" spans="1:16" x14ac:dyDescent="0.25">
      <c r="B34" s="123"/>
      <c r="C34" s="20" t="s">
        <v>34</v>
      </c>
      <c r="E34" s="20">
        <v>12</v>
      </c>
      <c r="F34" s="20" t="s">
        <v>25</v>
      </c>
      <c r="G34" s="20"/>
      <c r="H34" s="20"/>
      <c r="O34" s="128"/>
      <c r="P34" s="128"/>
    </row>
    <row r="35" spans="1:16" x14ac:dyDescent="0.25">
      <c r="B35" s="123"/>
      <c r="C35" s="21" t="s">
        <v>30</v>
      </c>
      <c r="D35" s="21"/>
      <c r="E35" s="21">
        <v>1</v>
      </c>
      <c r="F35" s="21" t="s">
        <v>12</v>
      </c>
      <c r="G35" s="21"/>
      <c r="H35" s="21"/>
      <c r="I35" s="21"/>
      <c r="O35" s="128"/>
      <c r="P35" s="128"/>
    </row>
    <row r="36" spans="1:16" x14ac:dyDescent="0.25">
      <c r="B36" s="123"/>
      <c r="C36" s="20" t="s">
        <v>22</v>
      </c>
      <c r="D36" s="20"/>
      <c r="E36" s="20"/>
      <c r="F36" s="20"/>
      <c r="H36" s="20">
        <f>(E33+E34)/2*E35</f>
        <v>22</v>
      </c>
      <c r="I36" s="33" t="s">
        <v>11</v>
      </c>
    </row>
    <row r="37" spans="1:16" x14ac:dyDescent="0.25">
      <c r="C37" s="20" t="s">
        <v>160</v>
      </c>
    </row>
    <row r="38" spans="1:16" x14ac:dyDescent="0.25">
      <c r="C38" s="20" t="s">
        <v>31</v>
      </c>
      <c r="F38" s="20">
        <v>16</v>
      </c>
      <c r="G38" s="20" t="s">
        <v>25</v>
      </c>
      <c r="H38" s="20"/>
    </row>
    <row r="39" spans="1:16" x14ac:dyDescent="0.25">
      <c r="C39" s="21" t="s">
        <v>30</v>
      </c>
      <c r="D39" s="21"/>
      <c r="E39" s="21"/>
      <c r="F39" s="21">
        <v>0.06</v>
      </c>
      <c r="G39" s="21" t="s">
        <v>12</v>
      </c>
      <c r="H39" s="21"/>
      <c r="I39" s="21"/>
    </row>
    <row r="40" spans="1:16" x14ac:dyDescent="0.25">
      <c r="C40" s="20" t="s">
        <v>22</v>
      </c>
      <c r="D40" s="20"/>
      <c r="E40" s="20"/>
      <c r="F40" s="20"/>
      <c r="G40" s="20"/>
      <c r="H40" s="132">
        <f>F38*F39</f>
        <v>0.96</v>
      </c>
      <c r="I40" s="20" t="s">
        <v>11</v>
      </c>
    </row>
    <row r="41" spans="1:16" x14ac:dyDescent="0.25">
      <c r="C41" s="21"/>
      <c r="D41" s="21"/>
      <c r="E41" s="21"/>
      <c r="F41" s="21"/>
      <c r="G41" s="21"/>
      <c r="H41" s="21"/>
      <c r="I41" s="21"/>
    </row>
    <row r="42" spans="1:16" x14ac:dyDescent="0.25">
      <c r="C42" s="20" t="s">
        <v>35</v>
      </c>
      <c r="H42" s="121">
        <f>SUM(H36:H40)</f>
        <v>22.96</v>
      </c>
      <c r="I42" s="33" t="s">
        <v>11</v>
      </c>
    </row>
    <row r="43" spans="1:16" x14ac:dyDescent="0.25">
      <c r="C43" s="33" t="s">
        <v>29</v>
      </c>
    </row>
    <row r="45" spans="1:16" x14ac:dyDescent="0.25">
      <c r="B45" s="124" t="s">
        <v>36</v>
      </c>
      <c r="C45" s="131" t="s">
        <v>148</v>
      </c>
      <c r="D45" s="131"/>
      <c r="E45" s="131"/>
    </row>
    <row r="46" spans="1:16" x14ac:dyDescent="0.25">
      <c r="C46" s="33" t="s">
        <v>161</v>
      </c>
      <c r="H46" s="125">
        <f>H15</f>
        <v>2.9880000000000004</v>
      </c>
      <c r="I46" s="33" t="s">
        <v>11</v>
      </c>
    </row>
    <row r="47" spans="1:16" x14ac:dyDescent="0.25">
      <c r="C47" s="33" t="s">
        <v>44</v>
      </c>
      <c r="H47" s="33">
        <f>H64</f>
        <v>77.5</v>
      </c>
      <c r="I47" s="33" t="s">
        <v>11</v>
      </c>
    </row>
    <row r="48" spans="1:16" x14ac:dyDescent="0.25">
      <c r="C48" s="21" t="s">
        <v>45</v>
      </c>
      <c r="D48" s="21"/>
      <c r="E48" s="21"/>
      <c r="F48" s="21"/>
      <c r="G48" s="21"/>
      <c r="H48" s="21">
        <f>H68</f>
        <v>5.8500000000000005</v>
      </c>
      <c r="I48" s="21" t="s">
        <v>11</v>
      </c>
    </row>
    <row r="49" spans="2:9" x14ac:dyDescent="0.25">
      <c r="C49" s="20" t="s">
        <v>51</v>
      </c>
      <c r="H49" s="125">
        <f>SUM(H46:H48)</f>
        <v>86.337999999999994</v>
      </c>
      <c r="I49" s="33" t="s">
        <v>11</v>
      </c>
    </row>
    <row r="50" spans="2:9" x14ac:dyDescent="0.25">
      <c r="B50" s="123"/>
      <c r="C50" s="20"/>
      <c r="D50" s="20"/>
      <c r="E50" s="20"/>
      <c r="F50" s="20"/>
    </row>
    <row r="51" spans="2:9" x14ac:dyDescent="0.25">
      <c r="B51" s="133" t="s">
        <v>14</v>
      </c>
      <c r="C51" s="20" t="s">
        <v>37</v>
      </c>
      <c r="D51" s="20"/>
      <c r="E51" s="20"/>
      <c r="F51" s="20"/>
    </row>
    <row r="52" spans="2:9" x14ac:dyDescent="0.25">
      <c r="B52" s="123"/>
      <c r="C52" s="20" t="s">
        <v>38</v>
      </c>
      <c r="D52" s="20"/>
      <c r="E52" s="20"/>
      <c r="F52" s="20"/>
      <c r="H52" s="125">
        <f>H15</f>
        <v>2.9880000000000004</v>
      </c>
      <c r="I52" s="33" t="s">
        <v>11</v>
      </c>
    </row>
    <row r="53" spans="2:9" x14ac:dyDescent="0.25">
      <c r="B53" s="123"/>
      <c r="C53" s="20" t="s">
        <v>39</v>
      </c>
      <c r="D53" s="20"/>
      <c r="E53" s="20"/>
      <c r="F53" s="20"/>
    </row>
    <row r="54" spans="2:9" x14ac:dyDescent="0.25">
      <c r="B54" s="123"/>
      <c r="C54" s="20" t="s">
        <v>32</v>
      </c>
      <c r="E54" s="20">
        <v>32</v>
      </c>
      <c r="F54" s="20" t="s">
        <v>25</v>
      </c>
      <c r="G54" s="20"/>
      <c r="H54" s="20"/>
    </row>
    <row r="55" spans="2:9" x14ac:dyDescent="0.25">
      <c r="C55" s="20" t="s">
        <v>34</v>
      </c>
      <c r="E55" s="20">
        <v>12.5</v>
      </c>
      <c r="F55" s="20" t="s">
        <v>25</v>
      </c>
      <c r="G55" s="20"/>
      <c r="H55" s="20"/>
    </row>
    <row r="56" spans="2:9" x14ac:dyDescent="0.25">
      <c r="C56" s="21" t="s">
        <v>30</v>
      </c>
      <c r="D56" s="21"/>
      <c r="E56" s="21">
        <v>1</v>
      </c>
      <c r="F56" s="21" t="s">
        <v>12</v>
      </c>
      <c r="G56" s="21"/>
      <c r="H56" s="21"/>
      <c r="I56" s="21"/>
    </row>
    <row r="57" spans="2:9" x14ac:dyDescent="0.25">
      <c r="C57" s="20" t="s">
        <v>22</v>
      </c>
      <c r="D57" s="20"/>
      <c r="E57" s="20"/>
      <c r="F57" s="20"/>
      <c r="H57" s="20">
        <f>(E54+E55)/2*E56</f>
        <v>22.25</v>
      </c>
      <c r="I57" s="33" t="s">
        <v>11</v>
      </c>
    </row>
    <row r="58" spans="2:9" x14ac:dyDescent="0.25">
      <c r="C58" s="20" t="s">
        <v>40</v>
      </c>
      <c r="H58" s="125">
        <f>SUM(H52:H57)</f>
        <v>25.238</v>
      </c>
      <c r="I58" s="33" t="s">
        <v>11</v>
      </c>
    </row>
    <row r="59" spans="2:9" x14ac:dyDescent="0.25">
      <c r="H59" s="125"/>
    </row>
    <row r="60" spans="2:9" x14ac:dyDescent="0.25">
      <c r="B60" s="124" t="s">
        <v>46</v>
      </c>
      <c r="C60" s="131" t="s">
        <v>47</v>
      </c>
      <c r="D60" s="131"/>
    </row>
    <row r="61" spans="2:9" x14ac:dyDescent="0.25">
      <c r="C61" s="33" t="s">
        <v>48</v>
      </c>
    </row>
    <row r="62" spans="2:9" x14ac:dyDescent="0.25">
      <c r="C62" s="33" t="s">
        <v>49</v>
      </c>
      <c r="F62" s="33">
        <v>12.5</v>
      </c>
      <c r="G62" s="33" t="s">
        <v>12</v>
      </c>
    </row>
    <row r="63" spans="2:9" x14ac:dyDescent="0.25">
      <c r="C63" s="21" t="s">
        <v>50</v>
      </c>
      <c r="D63" s="21"/>
      <c r="E63" s="21"/>
      <c r="F63" s="21">
        <v>6.2</v>
      </c>
      <c r="G63" s="21" t="s">
        <v>25</v>
      </c>
      <c r="H63" s="21"/>
      <c r="I63" s="21"/>
    </row>
    <row r="64" spans="2:9" x14ac:dyDescent="0.25">
      <c r="C64" s="33" t="s">
        <v>22</v>
      </c>
      <c r="H64" s="33">
        <f>F63*F62</f>
        <v>77.5</v>
      </c>
      <c r="I64" s="33" t="s">
        <v>11</v>
      </c>
    </row>
    <row r="65" spans="2:10" x14ac:dyDescent="0.25">
      <c r="C65" s="20" t="s">
        <v>41</v>
      </c>
      <c r="D65" s="20"/>
      <c r="E65" s="20"/>
      <c r="F65" s="20"/>
      <c r="H65" s="20"/>
    </row>
    <row r="66" spans="2:10" x14ac:dyDescent="0.25">
      <c r="C66" s="20" t="s">
        <v>42</v>
      </c>
      <c r="D66" s="20"/>
      <c r="E66" s="20">
        <v>1.3</v>
      </c>
      <c r="F66" s="20" t="s">
        <v>25</v>
      </c>
      <c r="H66" s="20"/>
    </row>
    <row r="67" spans="2:10" x14ac:dyDescent="0.25">
      <c r="C67" s="21" t="s">
        <v>43</v>
      </c>
      <c r="D67" s="21"/>
      <c r="E67" s="21">
        <v>4.5</v>
      </c>
      <c r="F67" s="21" t="s">
        <v>12</v>
      </c>
      <c r="G67" s="21"/>
      <c r="H67" s="21"/>
      <c r="I67" s="21"/>
    </row>
    <row r="68" spans="2:10" x14ac:dyDescent="0.25">
      <c r="C68" s="20" t="s">
        <v>22</v>
      </c>
      <c r="H68" s="125">
        <f>E66*E67</f>
        <v>5.8500000000000005</v>
      </c>
      <c r="I68" s="33" t="s">
        <v>11</v>
      </c>
    </row>
    <row r="69" spans="2:10" x14ac:dyDescent="0.25">
      <c r="C69" s="21"/>
      <c r="D69" s="21"/>
      <c r="E69" s="21"/>
      <c r="F69" s="21"/>
      <c r="G69" s="21"/>
      <c r="H69" s="21"/>
      <c r="I69" s="21"/>
    </row>
    <row r="70" spans="2:10" x14ac:dyDescent="0.25">
      <c r="C70" s="20" t="s">
        <v>52</v>
      </c>
      <c r="H70" s="33">
        <f>SUM(H61:H68)</f>
        <v>83.35</v>
      </c>
      <c r="I70" s="33" t="s">
        <v>11</v>
      </c>
    </row>
    <row r="71" spans="2:10" x14ac:dyDescent="0.25">
      <c r="B71" s="134"/>
    </row>
    <row r="72" spans="2:10" x14ac:dyDescent="0.25">
      <c r="B72" s="134"/>
      <c r="C72" s="33" t="s">
        <v>147</v>
      </c>
    </row>
    <row r="73" spans="2:10" x14ac:dyDescent="0.25">
      <c r="B73" s="134"/>
    </row>
    <row r="74" spans="2:10" x14ac:dyDescent="0.25">
      <c r="B74" s="134" t="s">
        <v>55</v>
      </c>
      <c r="C74" s="135" t="s">
        <v>173</v>
      </c>
    </row>
    <row r="75" spans="2:10" x14ac:dyDescent="0.25">
      <c r="B75" s="134"/>
      <c r="C75" s="33" t="s">
        <v>175</v>
      </c>
    </row>
    <row r="76" spans="2:10" x14ac:dyDescent="0.25">
      <c r="B76" s="134"/>
      <c r="C76" s="33" t="s">
        <v>174</v>
      </c>
    </row>
    <row r="77" spans="2:10" x14ac:dyDescent="0.25">
      <c r="B77" s="134"/>
    </row>
    <row r="78" spans="2:10" x14ac:dyDescent="0.25">
      <c r="B78" s="134"/>
      <c r="C78" s="33" t="s">
        <v>58</v>
      </c>
      <c r="F78" s="33">
        <v>0.7</v>
      </c>
      <c r="G78" s="33" t="s">
        <v>11</v>
      </c>
    </row>
    <row r="79" spans="2:10" x14ac:dyDescent="0.25">
      <c r="B79" s="134"/>
      <c r="C79" s="21" t="s">
        <v>49</v>
      </c>
      <c r="D79" s="21"/>
      <c r="E79" s="21"/>
      <c r="F79" s="21">
        <v>5</v>
      </c>
      <c r="G79" s="21" t="s">
        <v>11</v>
      </c>
      <c r="H79" s="21"/>
      <c r="I79" s="21"/>
      <c r="J79" s="21"/>
    </row>
    <row r="80" spans="2:10" x14ac:dyDescent="0.25">
      <c r="B80" s="134"/>
      <c r="C80" s="20" t="s">
        <v>22</v>
      </c>
      <c r="I80" s="33">
        <f>F78*F79</f>
        <v>3.5</v>
      </c>
      <c r="J80" s="33" t="s">
        <v>11</v>
      </c>
    </row>
    <row r="81" spans="2:10" x14ac:dyDescent="0.25">
      <c r="B81" s="31"/>
      <c r="C81" s="20"/>
      <c r="D81" s="20"/>
      <c r="E81" s="20"/>
    </row>
    <row r="82" spans="2:10" x14ac:dyDescent="0.25">
      <c r="B82" s="31" t="s">
        <v>56</v>
      </c>
      <c r="C82" s="136" t="s">
        <v>60</v>
      </c>
      <c r="D82" s="20"/>
      <c r="E82" s="20"/>
      <c r="H82" s="33" t="s">
        <v>59</v>
      </c>
    </row>
    <row r="83" spans="2:10" x14ac:dyDescent="0.25">
      <c r="B83" s="31"/>
      <c r="C83" s="20" t="s">
        <v>18</v>
      </c>
      <c r="D83" s="20"/>
      <c r="E83" s="20"/>
      <c r="F83" s="20"/>
      <c r="G83" s="20"/>
      <c r="I83" s="33">
        <v>14</v>
      </c>
      <c r="J83" s="33" t="s">
        <v>25</v>
      </c>
    </row>
    <row r="84" spans="2:10" x14ac:dyDescent="0.25">
      <c r="B84" s="31"/>
      <c r="C84" s="33" t="s">
        <v>23</v>
      </c>
      <c r="F84" s="20"/>
      <c r="G84" s="20"/>
      <c r="H84" s="20"/>
      <c r="I84" s="20">
        <f>H20</f>
        <v>19</v>
      </c>
      <c r="J84" s="33" t="s">
        <v>25</v>
      </c>
    </row>
    <row r="85" spans="2:10" x14ac:dyDescent="0.25">
      <c r="B85" s="31"/>
      <c r="C85" s="127"/>
      <c r="D85" s="21" t="s">
        <v>33</v>
      </c>
      <c r="E85" s="21"/>
      <c r="F85" s="21"/>
      <c r="G85" s="21"/>
      <c r="H85" s="21"/>
      <c r="I85" s="21">
        <f>H25</f>
        <v>5</v>
      </c>
      <c r="J85" s="21" t="s">
        <v>25</v>
      </c>
    </row>
    <row r="86" spans="2:10" x14ac:dyDescent="0.25">
      <c r="B86" s="31"/>
      <c r="C86" s="136" t="s">
        <v>61</v>
      </c>
      <c r="D86" s="20"/>
      <c r="E86" s="20"/>
      <c r="G86" s="20"/>
      <c r="H86" s="20"/>
      <c r="I86" s="20">
        <f>SUM(I83:I85)</f>
        <v>38</v>
      </c>
      <c r="J86" s="33" t="s">
        <v>25</v>
      </c>
    </row>
    <row r="87" spans="2:10" x14ac:dyDescent="0.25">
      <c r="B87" s="31"/>
      <c r="C87" s="20"/>
      <c r="D87" s="20"/>
      <c r="E87" s="20"/>
      <c r="F87" s="20"/>
      <c r="G87" s="20"/>
      <c r="H87" s="126"/>
      <c r="I87" s="20"/>
      <c r="J87" s="20"/>
    </row>
    <row r="88" spans="2:10" x14ac:dyDescent="0.25">
      <c r="B88" s="137" t="s">
        <v>57</v>
      </c>
      <c r="C88" s="25" t="s">
        <v>162</v>
      </c>
      <c r="D88" s="20"/>
      <c r="E88" s="20"/>
      <c r="F88" s="20"/>
      <c r="G88" s="20"/>
      <c r="H88" s="20"/>
      <c r="I88" s="20"/>
      <c r="J88" s="20"/>
    </row>
    <row r="89" spans="2:10" x14ac:dyDescent="0.25">
      <c r="B89" s="137"/>
      <c r="C89" s="20"/>
      <c r="D89" s="20"/>
      <c r="E89" s="20"/>
      <c r="F89" s="20"/>
      <c r="G89" s="20"/>
      <c r="H89" s="20"/>
      <c r="I89" s="20">
        <f>I86</f>
        <v>38</v>
      </c>
      <c r="J89" s="33" t="s">
        <v>25</v>
      </c>
    </row>
    <row r="90" spans="2:10" x14ac:dyDescent="0.25">
      <c r="B90" s="31" t="s">
        <v>63</v>
      </c>
      <c r="C90" s="130" t="s">
        <v>54</v>
      </c>
      <c r="D90" s="20"/>
      <c r="E90" s="20"/>
      <c r="F90" s="20"/>
      <c r="G90" s="20"/>
      <c r="H90" s="20"/>
      <c r="I90" s="20"/>
      <c r="J90" s="20"/>
    </row>
    <row r="91" spans="2:10" x14ac:dyDescent="0.25">
      <c r="B91" s="137" t="s">
        <v>66</v>
      </c>
      <c r="C91" s="23" t="s">
        <v>64</v>
      </c>
      <c r="D91" s="20"/>
      <c r="E91" s="20"/>
      <c r="F91" s="20"/>
      <c r="G91" s="20"/>
      <c r="H91" s="20"/>
      <c r="I91" s="20"/>
      <c r="J91" s="20"/>
    </row>
    <row r="92" spans="2:10" x14ac:dyDescent="0.25">
      <c r="B92" s="137"/>
      <c r="C92" s="23" t="s">
        <v>68</v>
      </c>
      <c r="D92" s="20">
        <v>0.15</v>
      </c>
      <c r="E92" s="20" t="s">
        <v>12</v>
      </c>
      <c r="F92" s="20"/>
      <c r="G92" s="20"/>
      <c r="H92" s="20"/>
      <c r="I92" s="20"/>
      <c r="J92" s="20"/>
    </row>
    <row r="93" spans="2:10" x14ac:dyDescent="0.25">
      <c r="B93" s="137"/>
      <c r="C93" s="23" t="s">
        <v>69</v>
      </c>
      <c r="D93" s="20"/>
      <c r="E93" s="20"/>
      <c r="F93" s="20"/>
      <c r="G93" s="20"/>
      <c r="H93" s="20"/>
      <c r="I93" s="20"/>
      <c r="J93" s="20"/>
    </row>
    <row r="94" spans="2:10" x14ac:dyDescent="0.25">
      <c r="B94" s="137"/>
      <c r="C94" s="23"/>
      <c r="D94" s="20" t="s">
        <v>72</v>
      </c>
      <c r="E94" s="20" t="s">
        <v>24</v>
      </c>
      <c r="F94" s="20"/>
      <c r="G94" s="20"/>
      <c r="H94" s="20"/>
      <c r="I94" s="20"/>
      <c r="J94" s="20"/>
    </row>
    <row r="95" spans="2:10" x14ac:dyDescent="0.25">
      <c r="B95" s="137"/>
      <c r="C95" s="23"/>
      <c r="D95" s="20" t="s">
        <v>25</v>
      </c>
      <c r="E95" s="20" t="s">
        <v>11</v>
      </c>
      <c r="F95" s="20"/>
      <c r="G95" s="20"/>
      <c r="H95" s="20"/>
      <c r="I95" s="20"/>
      <c r="J95" s="20"/>
    </row>
    <row r="96" spans="2:10" x14ac:dyDescent="0.25">
      <c r="B96" s="137"/>
      <c r="C96" s="23" t="s">
        <v>70</v>
      </c>
      <c r="D96" s="20">
        <v>21</v>
      </c>
      <c r="E96" s="20">
        <f>D96*D92</f>
        <v>3.15</v>
      </c>
      <c r="F96" s="20"/>
      <c r="G96" s="20"/>
      <c r="H96" s="20"/>
      <c r="I96" s="20"/>
      <c r="J96" s="20"/>
    </row>
    <row r="97" spans="2:10" x14ac:dyDescent="0.25">
      <c r="B97" s="137"/>
      <c r="C97" s="24" t="s">
        <v>71</v>
      </c>
      <c r="D97" s="21">
        <v>15</v>
      </c>
      <c r="E97" s="21">
        <f>D97*D92</f>
        <v>2.25</v>
      </c>
      <c r="F97" s="21"/>
      <c r="G97" s="21"/>
      <c r="H97" s="20"/>
      <c r="I97" s="20"/>
      <c r="J97" s="20"/>
    </row>
    <row r="98" spans="2:10" x14ac:dyDescent="0.25">
      <c r="B98" s="137"/>
      <c r="C98" s="23" t="s">
        <v>73</v>
      </c>
      <c r="D98" s="20"/>
      <c r="E98" s="20">
        <f>SUM(E96:E97)</f>
        <v>5.4</v>
      </c>
      <c r="F98" s="20" t="s">
        <v>11</v>
      </c>
      <c r="G98" s="20"/>
      <c r="H98" s="20"/>
      <c r="I98" s="20"/>
      <c r="J98" s="20"/>
    </row>
    <row r="99" spans="2:10" x14ac:dyDescent="0.25">
      <c r="B99" s="137"/>
      <c r="C99" s="23"/>
      <c r="D99" s="20"/>
      <c r="E99" s="20"/>
      <c r="F99" s="20"/>
      <c r="G99" s="20"/>
      <c r="H99" s="20"/>
      <c r="I99" s="20"/>
      <c r="J99" s="20"/>
    </row>
    <row r="100" spans="2:10" x14ac:dyDescent="0.25">
      <c r="B100" s="137" t="s">
        <v>67</v>
      </c>
      <c r="C100" s="138" t="s">
        <v>65</v>
      </c>
      <c r="D100" s="20"/>
      <c r="E100" s="20"/>
      <c r="F100" s="20"/>
      <c r="G100" s="20"/>
      <c r="H100" s="20"/>
      <c r="I100" s="20"/>
      <c r="J100" s="20"/>
    </row>
    <row r="101" spans="2:10" x14ac:dyDescent="0.25">
      <c r="B101" s="123"/>
      <c r="C101" s="23" t="s">
        <v>74</v>
      </c>
      <c r="D101" s="20"/>
      <c r="E101" s="20"/>
      <c r="F101" s="20"/>
      <c r="G101" s="20"/>
      <c r="H101" s="20"/>
      <c r="I101" s="20"/>
      <c r="J101" s="20"/>
    </row>
    <row r="102" spans="2:10" x14ac:dyDescent="0.25">
      <c r="C102" s="23" t="s">
        <v>75</v>
      </c>
      <c r="D102" s="33">
        <v>1</v>
      </c>
      <c r="E102" s="33" t="s">
        <v>12</v>
      </c>
    </row>
    <row r="103" spans="2:10" x14ac:dyDescent="0.25">
      <c r="C103" s="23" t="s">
        <v>30</v>
      </c>
      <c r="D103" s="20">
        <v>0.4</v>
      </c>
      <c r="E103" s="20" t="s">
        <v>12</v>
      </c>
      <c r="F103" s="20"/>
      <c r="G103" s="20"/>
      <c r="H103" s="20"/>
    </row>
    <row r="104" spans="2:10" x14ac:dyDescent="0.25">
      <c r="C104" s="23" t="s">
        <v>76</v>
      </c>
      <c r="D104" s="20">
        <v>3</v>
      </c>
      <c r="E104" s="20" t="s">
        <v>12</v>
      </c>
      <c r="F104" s="20"/>
      <c r="G104" s="20"/>
      <c r="H104" s="20"/>
    </row>
    <row r="105" spans="2:10" x14ac:dyDescent="0.25">
      <c r="C105" s="24" t="s">
        <v>77</v>
      </c>
      <c r="D105" s="21">
        <v>2</v>
      </c>
      <c r="E105" s="21" t="s">
        <v>77</v>
      </c>
      <c r="F105" s="21"/>
      <c r="G105" s="20"/>
      <c r="H105" s="20"/>
    </row>
    <row r="106" spans="2:10" x14ac:dyDescent="0.25">
      <c r="C106" s="23" t="s">
        <v>22</v>
      </c>
      <c r="F106" s="33">
        <f>D102*D103*D104*D105</f>
        <v>2.4000000000000004</v>
      </c>
      <c r="G106" s="33" t="s">
        <v>11</v>
      </c>
    </row>
    <row r="107" spans="2:10" x14ac:dyDescent="0.25">
      <c r="B107" s="134"/>
    </row>
    <row r="108" spans="2:10" x14ac:dyDescent="0.25">
      <c r="B108" s="139" t="s">
        <v>78</v>
      </c>
      <c r="C108" s="23" t="s">
        <v>79</v>
      </c>
    </row>
    <row r="109" spans="2:10" x14ac:dyDescent="0.25">
      <c r="B109" s="134"/>
      <c r="C109" s="23" t="s">
        <v>74</v>
      </c>
    </row>
    <row r="110" spans="2:10" x14ac:dyDescent="0.25">
      <c r="B110" s="134"/>
      <c r="C110" s="23" t="s">
        <v>30</v>
      </c>
      <c r="E110" s="20">
        <v>0.4</v>
      </c>
      <c r="F110" s="20" t="s">
        <v>12</v>
      </c>
    </row>
    <row r="111" spans="2:10" x14ac:dyDescent="0.25">
      <c r="B111" s="134"/>
      <c r="C111" s="23" t="s">
        <v>76</v>
      </c>
      <c r="D111" s="20" t="s">
        <v>80</v>
      </c>
      <c r="E111" s="20">
        <v>8</v>
      </c>
      <c r="F111" s="20" t="s">
        <v>12</v>
      </c>
    </row>
    <row r="112" spans="2:10" x14ac:dyDescent="0.25">
      <c r="B112" s="134"/>
      <c r="C112" s="24" t="s">
        <v>77</v>
      </c>
      <c r="D112" s="21"/>
      <c r="E112" s="21">
        <v>2</v>
      </c>
      <c r="F112" s="21" t="s">
        <v>77</v>
      </c>
    </row>
    <row r="113" spans="2:19" x14ac:dyDescent="0.25">
      <c r="B113" s="134"/>
      <c r="C113" s="23" t="s">
        <v>72</v>
      </c>
      <c r="F113" s="33">
        <f>E110*E111*E112</f>
        <v>6.4</v>
      </c>
      <c r="G113" s="33" t="s">
        <v>25</v>
      </c>
    </row>
    <row r="114" spans="2:19" x14ac:dyDescent="0.25">
      <c r="B114" s="134"/>
    </row>
    <row r="115" spans="2:19" x14ac:dyDescent="0.25">
      <c r="B115" s="31" t="s">
        <v>83</v>
      </c>
      <c r="C115" s="32" t="s">
        <v>82</v>
      </c>
      <c r="D115" s="20"/>
      <c r="E115" s="20"/>
      <c r="F115" s="20"/>
      <c r="L115" s="31" t="s">
        <v>83</v>
      </c>
      <c r="M115" s="32" t="s">
        <v>82</v>
      </c>
      <c r="N115" s="20"/>
      <c r="O115" s="20"/>
      <c r="P115" s="20"/>
    </row>
    <row r="116" spans="2:19" x14ac:dyDescent="0.25">
      <c r="B116" s="31"/>
      <c r="C116" s="34" t="s">
        <v>182</v>
      </c>
      <c r="D116" s="20"/>
      <c r="E116" s="20"/>
      <c r="F116" s="20" t="s">
        <v>183</v>
      </c>
      <c r="H116" s="33">
        <f>2*(0.9*2.9)</f>
        <v>5.22</v>
      </c>
      <c r="I116" s="33" t="s">
        <v>25</v>
      </c>
      <c r="L116" s="31"/>
      <c r="M116" s="34" t="s">
        <v>84</v>
      </c>
      <c r="N116" s="20"/>
      <c r="O116" s="20"/>
      <c r="P116" s="20" t="s">
        <v>85</v>
      </c>
      <c r="R116" s="33">
        <f>2.4*80</f>
        <v>192</v>
      </c>
      <c r="S116" s="33" t="s">
        <v>86</v>
      </c>
    </row>
    <row r="117" spans="2:19" x14ac:dyDescent="0.25">
      <c r="B117" s="31"/>
      <c r="C117" s="35" t="s">
        <v>184</v>
      </c>
      <c r="D117" s="36"/>
      <c r="E117" s="37"/>
      <c r="F117" s="38"/>
      <c r="H117" s="33">
        <f>H116*7.99</f>
        <v>41.707799999999999</v>
      </c>
      <c r="I117" s="38" t="s">
        <v>86</v>
      </c>
      <c r="L117" s="31"/>
      <c r="M117" s="35" t="s">
        <v>179</v>
      </c>
      <c r="N117" s="36"/>
      <c r="O117" s="37"/>
      <c r="P117" s="38"/>
      <c r="R117" s="33">
        <f>R116*0.7</f>
        <v>134.39999999999998</v>
      </c>
      <c r="S117" s="38" t="s">
        <v>86</v>
      </c>
    </row>
    <row r="118" spans="2:19" x14ac:dyDescent="0.25">
      <c r="B118" s="31"/>
      <c r="C118" s="35"/>
      <c r="D118" s="38"/>
      <c r="E118" s="37"/>
      <c r="F118" s="38"/>
      <c r="I118" s="38"/>
      <c r="L118" s="31"/>
      <c r="M118" s="35" t="s">
        <v>180</v>
      </c>
      <c r="N118" s="38"/>
      <c r="O118" s="37"/>
      <c r="P118" s="38"/>
      <c r="R118" s="33">
        <f>R116*0.3</f>
        <v>57.599999999999994</v>
      </c>
      <c r="S118" s="38" t="s">
        <v>86</v>
      </c>
    </row>
    <row r="119" spans="2:19" x14ac:dyDescent="0.25">
      <c r="B119" s="134"/>
    </row>
    <row r="120" spans="2:19" x14ac:dyDescent="0.25">
      <c r="B120" s="134" t="s">
        <v>81</v>
      </c>
      <c r="C120" s="131" t="s">
        <v>88</v>
      </c>
      <c r="D120" s="131"/>
    </row>
    <row r="121" spans="2:19" x14ac:dyDescent="0.25">
      <c r="B121" s="134" t="s">
        <v>98</v>
      </c>
      <c r="C121" s="33" t="s">
        <v>92</v>
      </c>
      <c r="I121" s="33">
        <v>1</v>
      </c>
      <c r="J121" s="33" t="s">
        <v>77</v>
      </c>
    </row>
    <row r="122" spans="2:19" x14ac:dyDescent="0.25">
      <c r="B122" s="134"/>
      <c r="C122" s="140" t="s">
        <v>163</v>
      </c>
      <c r="D122" s="135"/>
      <c r="E122" s="135"/>
      <c r="F122" s="135"/>
      <c r="G122" s="135"/>
      <c r="H122" s="135"/>
      <c r="I122" s="135"/>
      <c r="J122" s="135"/>
      <c r="K122" s="140"/>
      <c r="L122" s="135"/>
      <c r="M122" s="135"/>
      <c r="N122" s="135"/>
    </row>
    <row r="123" spans="2:19" x14ac:dyDescent="0.25">
      <c r="B123" s="134"/>
      <c r="C123" s="141" t="s">
        <v>93</v>
      </c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</row>
    <row r="124" spans="2:19" x14ac:dyDescent="0.25">
      <c r="B124" s="134"/>
      <c r="C124" s="140" t="s">
        <v>172</v>
      </c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</row>
    <row r="125" spans="2:19" x14ac:dyDescent="0.25">
      <c r="B125" s="134"/>
      <c r="C125" s="140" t="s">
        <v>171</v>
      </c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</row>
    <row r="126" spans="2:19" x14ac:dyDescent="0.25">
      <c r="B126" s="134"/>
      <c r="C126" s="141" t="s">
        <v>94</v>
      </c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</row>
    <row r="127" spans="2:19" x14ac:dyDescent="0.25">
      <c r="B127" s="134"/>
      <c r="C127" s="141" t="s">
        <v>95</v>
      </c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</row>
    <row r="128" spans="2:19" x14ac:dyDescent="0.25">
      <c r="B128" s="134"/>
      <c r="C128" s="140" t="s">
        <v>96</v>
      </c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2:14" x14ac:dyDescent="0.25">
      <c r="B129" s="134"/>
      <c r="C129" s="135" t="s">
        <v>169</v>
      </c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</row>
    <row r="130" spans="2:14" x14ac:dyDescent="0.25">
      <c r="B130" s="134"/>
      <c r="C130" s="135" t="s">
        <v>170</v>
      </c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</row>
    <row r="131" spans="2:14" x14ac:dyDescent="0.25">
      <c r="B131" s="134"/>
      <c r="C131" s="142" t="s">
        <v>97</v>
      </c>
      <c r="D131" s="142"/>
      <c r="E131" s="142"/>
      <c r="F131" s="135"/>
      <c r="G131" s="135"/>
      <c r="H131" s="135"/>
      <c r="I131" s="135"/>
      <c r="J131" s="135"/>
      <c r="K131" s="135"/>
      <c r="L131" s="135"/>
      <c r="M131" s="135"/>
      <c r="N131" s="135"/>
    </row>
    <row r="132" spans="2:14" x14ac:dyDescent="0.25">
      <c r="B132" s="143" t="s">
        <v>100</v>
      </c>
      <c r="C132" s="135" t="s">
        <v>103</v>
      </c>
      <c r="D132" s="144"/>
      <c r="E132" s="144"/>
      <c r="F132" s="145"/>
      <c r="G132" s="145"/>
      <c r="H132" s="145"/>
      <c r="I132" s="145"/>
      <c r="J132" s="145"/>
      <c r="K132" s="145"/>
      <c r="L132" s="145"/>
      <c r="M132" s="145"/>
    </row>
    <row r="133" spans="2:14" x14ac:dyDescent="0.25">
      <c r="B133" s="134"/>
      <c r="C133" s="33" t="s">
        <v>102</v>
      </c>
    </row>
    <row r="134" spans="2:14" x14ac:dyDescent="0.25">
      <c r="B134" s="134" t="s">
        <v>104</v>
      </c>
      <c r="C134" s="33" t="s">
        <v>108</v>
      </c>
    </row>
    <row r="135" spans="2:14" x14ac:dyDescent="0.25">
      <c r="B135" s="134"/>
      <c r="C135" s="20" t="s">
        <v>109</v>
      </c>
      <c r="D135" s="20"/>
      <c r="E135" s="20" t="s">
        <v>110</v>
      </c>
      <c r="F135" s="20"/>
      <c r="G135" s="20"/>
      <c r="H135" s="20">
        <v>12</v>
      </c>
      <c r="I135" s="20" t="s">
        <v>77</v>
      </c>
    </row>
    <row r="136" spans="2:14" x14ac:dyDescent="0.25">
      <c r="B136" s="134"/>
      <c r="C136" s="21" t="s">
        <v>111</v>
      </c>
      <c r="D136" s="21"/>
      <c r="E136" s="21"/>
      <c r="F136" s="21"/>
      <c r="G136" s="21"/>
      <c r="H136" s="21">
        <v>2</v>
      </c>
      <c r="I136" s="21" t="s">
        <v>77</v>
      </c>
    </row>
    <row r="137" spans="2:14" x14ac:dyDescent="0.25">
      <c r="B137" s="134"/>
      <c r="C137" s="20" t="s">
        <v>26</v>
      </c>
      <c r="H137" s="33">
        <f>SUM(H135:H136)</f>
        <v>14</v>
      </c>
      <c r="I137" s="33" t="s">
        <v>77</v>
      </c>
    </row>
    <row r="138" spans="2:14" x14ac:dyDescent="0.25">
      <c r="B138" s="134" t="s">
        <v>105</v>
      </c>
      <c r="C138" s="33" t="s">
        <v>107</v>
      </c>
      <c r="H138" s="33">
        <v>3</v>
      </c>
      <c r="I138" s="33" t="s">
        <v>77</v>
      </c>
    </row>
    <row r="139" spans="2:14" x14ac:dyDescent="0.25">
      <c r="B139" s="134" t="s">
        <v>106</v>
      </c>
      <c r="C139" s="33" t="s">
        <v>89</v>
      </c>
      <c r="H139" s="33" t="s">
        <v>59</v>
      </c>
    </row>
    <row r="140" spans="2:14" x14ac:dyDescent="0.25">
      <c r="B140" s="134"/>
      <c r="C140" s="33" t="s">
        <v>164</v>
      </c>
      <c r="H140" s="33">
        <v>15</v>
      </c>
      <c r="I140" s="33" t="s">
        <v>25</v>
      </c>
    </row>
    <row r="141" spans="2:14" x14ac:dyDescent="0.25">
      <c r="B141" s="134"/>
      <c r="C141" s="20" t="s">
        <v>112</v>
      </c>
      <c r="D141" s="20"/>
      <c r="E141" s="20"/>
      <c r="F141" s="20"/>
      <c r="G141" s="20"/>
      <c r="H141" s="20">
        <v>23</v>
      </c>
      <c r="I141" s="20" t="s">
        <v>25</v>
      </c>
      <c r="J141" s="20"/>
    </row>
    <row r="142" spans="2:14" x14ac:dyDescent="0.25">
      <c r="B142" s="134"/>
      <c r="C142" s="21" t="s">
        <v>113</v>
      </c>
      <c r="D142" s="21"/>
      <c r="E142" s="21"/>
      <c r="F142" s="21"/>
      <c r="G142" s="21"/>
      <c r="H142" s="21">
        <v>18</v>
      </c>
      <c r="I142" s="21" t="s">
        <v>25</v>
      </c>
      <c r="J142" s="20"/>
    </row>
    <row r="143" spans="2:14" x14ac:dyDescent="0.25">
      <c r="B143" s="134"/>
      <c r="C143" s="20" t="s">
        <v>114</v>
      </c>
      <c r="D143" s="20"/>
      <c r="E143" s="20"/>
      <c r="F143" s="20"/>
      <c r="G143" s="20"/>
      <c r="H143" s="20">
        <f>SUM(H140:H142)</f>
        <v>56</v>
      </c>
      <c r="I143" s="20" t="s">
        <v>25</v>
      </c>
      <c r="J143" s="20"/>
    </row>
    <row r="144" spans="2:14" x14ac:dyDescent="0.25">
      <c r="B144" s="134" t="s">
        <v>90</v>
      </c>
      <c r="C144" s="25" t="s">
        <v>165</v>
      </c>
    </row>
    <row r="145" spans="3:10" x14ac:dyDescent="0.25">
      <c r="C145" s="25" t="s">
        <v>120</v>
      </c>
    </row>
    <row r="146" spans="3:10" x14ac:dyDescent="0.25">
      <c r="C146" s="25" t="s">
        <v>121</v>
      </c>
      <c r="D146" s="33" t="s">
        <v>122</v>
      </c>
    </row>
    <row r="147" spans="3:10" x14ac:dyDescent="0.25">
      <c r="C147" s="25" t="s">
        <v>123</v>
      </c>
    </row>
    <row r="159" spans="3:10" x14ac:dyDescent="0.25">
      <c r="C159" s="130" t="s">
        <v>97</v>
      </c>
      <c r="D159" s="130"/>
      <c r="E159" s="130"/>
      <c r="F159" s="20"/>
      <c r="G159" s="20"/>
      <c r="H159" s="20"/>
      <c r="I159" s="20"/>
      <c r="J159" s="20"/>
    </row>
    <row r="160" spans="3:10" x14ac:dyDescent="0.25">
      <c r="C160" s="20" t="s">
        <v>112</v>
      </c>
      <c r="D160" s="20"/>
      <c r="E160" s="20"/>
      <c r="F160" s="20" t="s">
        <v>119</v>
      </c>
      <c r="G160" s="20"/>
      <c r="H160" s="20">
        <f>2*13</f>
        <v>26</v>
      </c>
      <c r="I160" s="20" t="s">
        <v>12</v>
      </c>
      <c r="J160" s="20"/>
    </row>
    <row r="161" spans="3:10" x14ac:dyDescent="0.25">
      <c r="C161" s="20" t="s">
        <v>113</v>
      </c>
      <c r="D161" s="20"/>
      <c r="E161" s="20"/>
      <c r="F161" s="20" t="s">
        <v>136</v>
      </c>
      <c r="G161" s="20"/>
      <c r="H161" s="20">
        <f>15+10</f>
        <v>25</v>
      </c>
      <c r="I161" s="20" t="s">
        <v>12</v>
      </c>
      <c r="J161" s="20"/>
    </row>
    <row r="162" spans="3:10" x14ac:dyDescent="0.25">
      <c r="C162" s="20" t="s">
        <v>114</v>
      </c>
      <c r="D162" s="20"/>
      <c r="E162" s="20"/>
      <c r="F162" s="20"/>
      <c r="G162" s="20"/>
      <c r="H162" s="20">
        <f>SUM(H160:H161)</f>
        <v>51</v>
      </c>
      <c r="I162" s="20" t="s">
        <v>12</v>
      </c>
      <c r="J162" s="20"/>
    </row>
    <row r="163" spans="3:10" x14ac:dyDescent="0.25">
      <c r="C163" s="20"/>
      <c r="D163" s="20"/>
      <c r="E163" s="20"/>
      <c r="F163" s="20"/>
      <c r="G163" s="20"/>
      <c r="H163" s="20"/>
      <c r="I163" s="20"/>
      <c r="J163" s="20"/>
    </row>
    <row r="164" spans="3:10" x14ac:dyDescent="0.25">
      <c r="C164" s="20"/>
      <c r="D164" s="20"/>
      <c r="E164" s="20"/>
      <c r="F164" s="20"/>
      <c r="G164" s="20"/>
      <c r="H164" s="20"/>
      <c r="I164" s="20"/>
      <c r="J164" s="20"/>
    </row>
    <row r="165" spans="3:10" x14ac:dyDescent="0.25">
      <c r="C165" s="20"/>
      <c r="D165" s="20"/>
      <c r="E165" s="20"/>
      <c r="F165" s="20"/>
      <c r="G165" s="20"/>
      <c r="H165" s="20"/>
      <c r="I165" s="20"/>
      <c r="J165" s="2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&amp;RVýkaz výměr SO 07</oddHeader>
    <oddFooter>&amp;L&amp;F&amp;C&amp;A&amp;R&amp;P/&amp;N</oddFooter>
  </headerFooter>
  <rowBreaks count="3" manualBreakCount="3">
    <brk id="50" min="1" max="9" man="1"/>
    <brk id="98" min="1" max="9" man="1"/>
    <brk id="143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SO_7_kl_1</vt:lpstr>
      <vt:lpstr>Rekapitulace!Oblast_tisku</vt:lpstr>
      <vt:lpstr>SO_7_kl_1!Oblast_tisku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Hertlova, Jana</dc:creator>
  <cp:lastModifiedBy>Proschl</cp:lastModifiedBy>
  <cp:lastPrinted>2022-08-25T06:16:00Z</cp:lastPrinted>
  <dcterms:created xsi:type="dcterms:W3CDTF">2021-09-27T09:52:38Z</dcterms:created>
  <dcterms:modified xsi:type="dcterms:W3CDTF">2024-02-13T07:19:12Z</dcterms:modified>
</cp:coreProperties>
</file>